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İzin Takip" state="visible" r:id="rId4"/>
    <sheet sheetId="2" name="İzin Kullanımları" state="visible" r:id="rId5"/>
    <sheet sheetId="3" name="Özet" state="visible" r:id="rId6"/>
    <sheet sheetId="4" name="Nasıl Kullanılır" state="visible" r:id="rId7"/>
  </sheets>
  <definedNames>
    <definedName name="_xlnm.Print_Titles" localSheetId="0">'İzin Takip'!$5:$5</definedName>
    <definedName name="_xlnm.Print_Titles" localSheetId="1">'İzin Kullanımları'!$5:$5</definedName>
  </definedNames>
  <calcPr calcId="171027"/>
</workbook>
</file>

<file path=xl/comments1.xml><?xml version="1.0" encoding="utf-8"?>
<comments xmlns="http://schemas.openxmlformats.org/spreadsheetml/2006/main">
  <authors>
    <author>Author</author>
  </authors>
  <commentList>
    <comment ref="G5" authorId="0">
      <text>
        <r>
          <t>Hesaplama tarihine göre tamamlanan hizmet yılı.</t>
        </r>
      </text>
    </comment>
    <comment ref="I5" authorId="0">
      <text>
        <r>
          <t>Son hak ediş tarihindeki yaş; izin süresi bu yaşa göre belirlenir.</t>
        </r>
      </text>
    </comment>
    <comment ref="J5" authorId="0">
      <text>
        <r>
          <t>1-5 yıl (5 dahil) 14 gün; 5 yıldan fazla 15 yıldan az 20 gün; 15 yıl ve üzeri 26 gün. Hak edişte 18 yaş ve altı veya 50 yaş ve üzeri ise en az 20 gün. Kıdem 1 yıldan azsa henüz hak yoktur.</t>
        </r>
      </text>
    </comment>
    <comment ref="K5" authorId="0">
      <text>
        <r>
          <t>Önceki izin yıllarından kullanılmadan kalan gün sayısı.</t>
        </r>
      </text>
    </comment>
    <comment ref="L5" authorId="0">
      <text>
        <r>
          <t>İzin Kullanımları sayfasındaki onaylı kayıtlardan otomatik toplanır.</t>
        </r>
      </text>
    </comment>
    <comment ref="N5" authorId="0">
      <text>
        <r>
          <t>Onaylı kullanımlardan en az biri 10 iş günü veya daha uzunsa 'Var'.</t>
        </r>
      </text>
    </comment>
  </commentList>
</comments>
</file>

<file path=xl/comments2.xml><?xml version="1.0" encoding="utf-8"?>
<comments xmlns="http://schemas.openxmlformats.org/spreadsheetml/2006/main">
  <authors>
    <author>Author</author>
  </authors>
  <commentList>
    <comment ref="G5" authorId="0">
      <text>
        <r>
          <t>Hafta tatili ve genel tatiller hariç, izinden düşülecek gün sayısı.</t>
        </r>
      </text>
    </comment>
  </commentList>
</comments>
</file>

<file path=xl/sharedStrings.xml><?xml version="1.0" encoding="utf-8"?>
<sst xmlns="http://schemas.openxmlformats.org/spreadsheetml/2006/main" count="119" uniqueCount="95">
  <si>
    <t>Yıllık İzin Takip Çizelgesi</t>
  </si>
  <si>
    <t>Şirket: [Şirket Unvanı]  ·  Dönem: [Yıl]  ·  Hazırlayan: [Ad Soyad]</t>
  </si>
  <si>
    <t>ikpartner.com  ·  Ücretsiz İK şablonu  ·  0538 949 22 87</t>
  </si>
  <si>
    <t>Sıra</t>
  </si>
  <si>
    <t>Sicil No</t>
  </si>
  <si>
    <t>Ad Soyad</t>
  </si>
  <si>
    <t>Departman</t>
  </si>
  <si>
    <t>İşe Giriş Tarihi</t>
  </si>
  <si>
    <t>Doğum Tarihi</t>
  </si>
  <si>
    <t>Kıdem (Yıl)</t>
  </si>
  <si>
    <t>Son Hak Ediş Tarihi</t>
  </si>
  <si>
    <t>Hak Edişteki Yaş</t>
  </si>
  <si>
    <t>Yıllık İzin Hakkı (gün)</t>
  </si>
  <si>
    <t>Devreden İzin (gün)</t>
  </si>
  <si>
    <t>Kullanılan İzin (gün)</t>
  </si>
  <si>
    <t>Kalan İzin (gün)</t>
  </si>
  <si>
    <t>10 Gün Parça</t>
  </si>
  <si>
    <t>Sonraki Hak Ediş Tarihi</t>
  </si>
  <si>
    <t>Hak Edişe Kalan Gün</t>
  </si>
  <si>
    <t>Not</t>
  </si>
  <si>
    <t>1001</t>
  </si>
  <si>
    <t>Örnek Çalışan A</t>
  </si>
  <si>
    <t>Satış</t>
  </si>
  <si>
    <t>1002</t>
  </si>
  <si>
    <t>Örnek Çalışan B</t>
  </si>
  <si>
    <t>Muhasebe</t>
  </si>
  <si>
    <t>1003</t>
  </si>
  <si>
    <t>Örnek Çalışan C</t>
  </si>
  <si>
    <t>Üretim</t>
  </si>
  <si>
    <t>1004</t>
  </si>
  <si>
    <t>Örnek Çalışan D</t>
  </si>
  <si>
    <t>Depo</t>
  </si>
  <si>
    <t>1005</t>
  </si>
  <si>
    <t>Örnek Çalışan E</t>
  </si>
  <si>
    <t>İdari İşler</t>
  </si>
  <si>
    <t>1006</t>
  </si>
  <si>
    <t>Örnek Çalışan F</t>
  </si>
  <si>
    <t>Henüz 1 yılı doldurmadı</t>
  </si>
  <si>
    <t>TOPLAM</t>
  </si>
  <si>
    <t>Başlangıç Tarihi</t>
  </si>
  <si>
    <t>Bitiş Tarihi</t>
  </si>
  <si>
    <t>İşe Dönüş Tarihi</t>
  </si>
  <si>
    <t>Gün (iş günü)</t>
  </si>
  <si>
    <t>Takvim Günü</t>
  </si>
  <si>
    <t>Onay Durumu</t>
  </si>
  <si>
    <t>Onaylayan</t>
  </si>
  <si>
    <t>Açıklama</t>
  </si>
  <si>
    <t>Onaylandı</t>
  </si>
  <si>
    <t>[Yönetici]</t>
  </si>
  <si>
    <t>Beklemede</t>
  </si>
  <si>
    <t>Talep formu İK incelemesinde</t>
  </si>
  <si>
    <t>Parametreler</t>
  </si>
  <si>
    <t>Hesaplama tarihi</t>
  </si>
  <si>
    <t>Kıdem, yaş ve hak ediş bu tarihe göre hesaplanır; güncelleyin.</t>
  </si>
  <si>
    <t>İzin günü: 1–5 yıl kıdem (5 yıl dahil)</t>
  </si>
  <si>
    <t>İK md. 53 alt sınırı</t>
  </si>
  <si>
    <t>İzin günü: 5 yıldan fazla, 15 yıldan az kıdem</t>
  </si>
  <si>
    <t>İzin günü: 15 yıl ve üzeri kıdem</t>
  </si>
  <si>
    <t>En az izin günü: 18 yaş ve altı / 50 yaş ve üzeri</t>
  </si>
  <si>
    <t>Toplamlar</t>
  </si>
  <si>
    <t>Kayıtlı çalışan sayısı</t>
  </si>
  <si>
    <t>Toplam yıllık izin hakkı (gün)</t>
  </si>
  <si>
    <t>Toplam devreden izin (gün)</t>
  </si>
  <si>
    <t>Toplam kullanılan izin (gün)</t>
  </si>
  <si>
    <t>Toplam kalan izin (gün)</t>
  </si>
  <si>
    <t>Fesihte kullanılmayan izin ücreti ödenir (İK md. 59).</t>
  </si>
  <si>
    <t>Uyarılar</t>
  </si>
  <si>
    <t>Kalan izni eksiye düşen çalışan</t>
  </si>
  <si>
    <t>Kayıtları kontrol edin.</t>
  </si>
  <si>
    <t>30 gün içinde yeni hak edişi olan çalışan</t>
  </si>
  <si>
    <t>İzin planına ekleyin.</t>
  </si>
  <si>
    <t>10 günlük parçası bulunmayan çalışan</t>
  </si>
  <si>
    <t>Bölünen izinde bir bölüm en az 10 gün olmalı.</t>
  </si>
  <si>
    <t>Onay bekleyen izin kaydı</t>
  </si>
  <si>
    <t>Onay</t>
  </si>
  <si>
    <t>Hazırlayan (İK)</t>
  </si>
  <si>
    <t>[Ad Soyad]</t>
  </si>
  <si>
    <t>Kontrol eden</t>
  </si>
  <si>
    <t>Nasıl Kullanılır?</t>
  </si>
  <si>
    <t>Çalışanların kıdemini ve yaşını işe giriş ve doğum tarihinden otomatik hesaplayan, 4857 sayılı İş Kanunu md. 53'e göre yıllık izin hakkını (14 / 20 / 26 gün; 18 yaş ve altı ile 50 yaş ve üzeri için en az 20 gün) bulan, devreden ve kullanılan izinlerle kalan bakiyeyi çıkaran izin takip çizelgesi. Kullanılan izinler İzin Kullanımları sayfasındaki onaylı kayıtlardan otomatik toplanır.</t>
  </si>
  <si>
    <t>Kullanım adımları</t>
  </si>
  <si>
    <t>1. Özet sayfasında Hesaplama tarihi hücresine bugünün tarihini (veya raporu almak istediğiniz tarihi) yazın. Kıdem, yaş ve hak ediş tarihleri bu tarihe göre hesaplanır.</t>
  </si>
  <si>
    <t>2. Özet sayfasındaki izin günü parametreleri yasal alt sınırlardır (14 / 20 / 26 gün ve yaş koşulunda en az 20 gün). İş sözleşmesi veya toplu iş sözleşmesiyle daha uzun izin tanıyorsanız bu hücreleri artırın; yasal sınırların altına düşürmeyin.</t>
  </si>
  <si>
    <t>3. İzin Takip sayfasına her çalışan için Sicil No, Ad Soyad, Departman, İşe Giriş Tarihi ve Doğum Tarihi girin. Önceki yıllardan kalan izin varsa Devreden İzin sütununa yazın.</t>
  </si>
  <si>
    <t>4. Gri sütunlar otomatik hesaplanır: Kıdem (tamamlanan yıl), son hak ediş tarihi, hak ediş tarihindeki yaş, yıllık izin hakkı, kullanılan ve kalan izin, sonraki hak ediş tarihi.</t>
  </si>
  <si>
    <t>5. Her izin kullanımını İzin Kullanımları sayfasına ayrı satır olarak girin (Sicil No, tarihler, iş günü sayısı). Yalnızca Onay Durumu 'Onaylandı' olan kayıtlar kullanılan izne sayılır.</t>
  </si>
  <si>
    <t>6. Gün (iş günü) sütununa hafta tatili ve genel tatil günlerini saymadan, fiilen kullanılan izin gününü yazın. Takvim Günü sütunu yalnızca kontrol içindir.</t>
  </si>
  <si>
    <t>7. Renk uyarıları: kalan izin eksiye düştüyse kırmızı; birikmiş izin yıllık hakkı aşıyorsa sarı; 30 gün içinde yeni hak ediş varsa sarı; hak edişte 18 yaş ve altı ya da 50 yaş ve üzeri çalışanlar yeşil vurgulanır.</t>
  </si>
  <si>
    <t>8. 10 Gün Parça sütunu, onaylı kullanımlardan en az birinin 10 iş günü veya daha uzun olup olmadığını gösterir; yıllık izin bölünerek kullanılırsa bir bölümü 10 günden az olamaz.</t>
  </si>
  <si>
    <t>9. Yeni izin yılına geçerken kalan izni Devreden İzin sütununa aktarın ve İzin Kullanımları sayfasını yeni dönem için temizleyin (eski kayıtları arşivleyin).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</si>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</sst>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164" fontId="6" fillId="0" borderId="2" xfId="0" applyNumberFormat="1" applyFont="1" applyBorder="1" applyAlignment="1">
      <alignment horizontal="center"/>
    </xf>
    <xf numFmtId="3" fontId="7" fillId="3" borderId="2" xfId="0" applyNumberFormat="1" applyFont="1" applyFill="1" applyBorder="1"/>
    <xf numFmtId="164" fontId="7" fillId="3" borderId="2" xfId="0" applyNumberFormat="1" applyFont="1" applyFill="1" applyBorder="1" applyAlignment="1">
      <alignment horizontal="center"/>
    </xf>
    <xf numFmtId="3" fontId="6" fillId="0" borderId="2" xfId="0" applyNumberFormat="1" applyFont="1" applyBorder="1"/>
    <xf numFmtId="0" fontId="7" fillId="3" borderId="2" xfId="0" applyFont="1" applyFill="1" applyBorder="1"/>
    <xf numFmtId="0" fontId="8" fillId="0" borderId="2" xfId="0" applyFont="1" applyBorder="1"/>
    <xf numFmtId="164" fontId="8" fillId="0" borderId="2" xfId="0" applyNumberFormat="1" applyFont="1" applyBorder="1" applyAlignment="1">
      <alignment horizontal="center"/>
    </xf>
    <xf numFmtId="3" fontId="8" fillId="0" borderId="2" xfId="0" applyNumberFormat="1" applyFont="1" applyBorder="1"/>
    <xf numFmtId="0" fontId="9" fillId="4" borderId="3" xfId="0" applyFont="1" applyFill="1" applyBorder="1"/>
    <xf numFmtId="164" fontId="9" fillId="4" borderId="3" xfId="0" applyNumberFormat="1" applyFont="1" applyFill="1" applyBorder="1"/>
    <xf numFmtId="3" fontId="9" fillId="4" borderId="3" xfId="0" applyNumberFormat="1" applyFont="1" applyFill="1" applyBorder="1"/>
    <xf numFmtId="0" fontId="6" fillId="0" borderId="2" xfId="0" applyFont="1" applyBorder="1" applyAlignment="1">
      <alignment horizontal="center"/>
    </xf>
    <xf numFmtId="0" fontId="8" fillId="0" borderId="2" xfId="0" applyFont="1" applyBorder="1" applyAlignment="1">
      <alignment vertical="top" wrapText="1"/>
    </xf>
    <xf numFmtId="0" fontId="6" fillId="0" borderId="2" xfId="0" applyFont="1" applyBorder="1" applyAlignment="1">
      <alignment vertical="top" wrapText="1"/>
    </xf>
    <xf numFmtId="0" fontId="8" fillId="0" borderId="2" xfId="0" applyFont="1" applyBorder="1" applyAlignment="1">
      <alignment horizontal="center"/>
    </xf>
    <xf numFmtId="0" fontId="10" fillId="0" borderId="0" xfId="0" applyFont="1"/>
    <xf numFmtId="0" fontId="9" fillId="3" borderId="2" xfId="0" applyFont="1" applyFill="1" applyBorder="1"/>
    <xf numFmtId="164" fontId="11" fillId="5" borderId="2" xfId="0" applyNumberFormat="1" applyFont="1" applyFill="1" applyBorder="1" applyAlignment="1">
      <alignment horizontal="right"/>
    </xf>
    <xf numFmtId="0" fontId="12" fillId="0" borderId="0" xfId="0" applyFont="1"/>
    <xf numFmtId="3" fontId="11" fillId="5" borderId="2" xfId="0" applyNumberFormat="1" applyFont="1" applyFill="1" applyBorder="1" applyAlignment="1">
      <alignment horizontal="right"/>
    </xf>
    <xf numFmtId="3" fontId="13" fillId="0" borderId="2" xfId="0" applyNumberFormat="1" applyFont="1" applyBorder="1" applyAlignment="1">
      <alignment horizontal="right"/>
    </xf>
    <xf numFmtId="0" fontId="11" fillId="5" borderId="2" xfId="0" applyFont="1" applyFill="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9">
    <dxf>
      <fill>
        <patternFill patternType="solid">
          <bgColor rgb="FFD9F2EE"/>
        </patternFill>
      </fill>
    </dxf>
    <dxf>
      <font>
        <color rgb="FFB42318"/>
      </font>
      <fill>
        <patternFill patternType="solid">
          <bgColor rgb="FFFDE2E1"/>
        </patternFill>
      </fill>
    </dxf>
    <dxf>
      <fill>
        <patternFill patternType="solid">
          <bgColor rgb="FFFFF4D6"/>
        </patternFill>
      </fill>
    </dxf>
    <dxf>
      <fill>
        <patternFill patternType="solid">
          <bgColor rgb="FFFFF4D6"/>
        </patternFill>
      </fill>
    </dxf>
    <dxf>
      <fill>
        <patternFill patternType="solid">
          <bgColor rgb="FFFFF4D6"/>
        </patternFill>
      </fill>
    </dxf>
    <dxf>
      <fill>
        <patternFill patternType="solid">
          <bgColor rgb="FFFDE2E1"/>
        </patternFill>
      </fill>
    </dxf>
    <dxf>
      <fill>
        <patternFill patternType="solid">
          <bgColor rgb="FFFDE2E1"/>
        </patternFill>
      </fill>
    </dxf>
    <dxf>
      <fill>
        <patternFill patternType="solid">
          <bgColor rgb="FFFFF4D6"/>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6"/>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0" customWidth="1"/>
    <col min="3" max="3" width="22" customWidth="1"/>
    <col min="4" max="4" width="16" customWidth="1"/>
    <col min="5" max="6" width="13" customWidth="1"/>
    <col min="8" max="8" width="13" customWidth="1"/>
    <col min="9" max="9" width="10" customWidth="1"/>
    <col min="10" max="10" width="11" customWidth="1"/>
    <col min="11" max="13" width="10" customWidth="1"/>
    <col min="15" max="15" width="13" customWidth="1"/>
    <col min="16" max="16" width="10" customWidth="1"/>
    <col min="17" max="17" width="26" customWidth="1"/>
  </cols>
  <sheetData>
    <row r="1" ht="34" customHeight="1" spans="2:2" x14ac:dyDescent="0.25">
      <c r="B1" s="1" t="s">
        <v>0</v>
      </c>
    </row>
    <row r="2" ht="18" customHeight="1" spans="2:2" x14ac:dyDescent="0.25">
      <c r="B2" s="2" t="s">
        <v>1</v>
      </c>
    </row>
    <row r="3" ht="16" customHeight="1" spans="2:2" x14ac:dyDescent="0.25">
      <c r="B3" s="3" t="s">
        <v>2</v>
      </c>
    </row>
    <row r="4" spans="1:17" x14ac:dyDescent="0.25">
      <c r="A4" s="4"/>
      <c r="B4" s="4"/>
      <c r="C4" s="4"/>
      <c r="D4" s="4"/>
      <c r="E4" s="4"/>
      <c r="F4" s="4"/>
      <c r="G4" s="4"/>
      <c r="H4" s="4"/>
      <c r="I4" s="4"/>
      <c r="J4" s="4"/>
      <c r="K4" s="4"/>
      <c r="L4" s="4"/>
      <c r="M4" s="4"/>
      <c r="N4" s="4"/>
      <c r="O4" s="4"/>
      <c r="P4" s="4"/>
      <c r="Q4" s="4"/>
    </row>
    <row r="5" ht="30" customHeight="1" spans="1:17"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row>
    <row r="6" ht="18" customHeight="1" spans="1:17" x14ac:dyDescent="0.25">
      <c r="A6" s="6">
        <v>1</v>
      </c>
      <c r="B6" s="7" t="s">
        <v>20</v>
      </c>
      <c r="C6" s="7" t="s">
        <v>21</v>
      </c>
      <c r="D6" s="7" t="s">
        <v>22</v>
      </c>
      <c r="E6" s="8">
        <v>43539</v>
      </c>
      <c r="F6" s="8">
        <v>33044</v>
      </c>
      <c r="G6" s="9">
        <f>IF(E6="","",IFERROR(DATEDIF(E6,'Özet'!$C$6,"y"),0))</f>
      </c>
      <c r="H6" s="10">
        <f>IF(OR(E6="",N(G6)&lt;1),"",EDATE(E6,12*G6))</f>
      </c>
      <c r="I6" s="9">
        <f>IF(OR(H6="",F6=""),"",DATEDIF(F6,H6,"y"))</f>
      </c>
      <c r="J6" s="9">
        <f>IF(C6="","",IF(N(G6)&lt;1,0,IF(AND(N(I6)&gt;0,OR(N(I6)&lt;=18,N(I6)&gt;=50)),MAX('Özet'!$C$10,IF(G6&gt;=15,'Özet'!$C$9,IF(G6&gt;5,'Özet'!$C$8,'Özet'!$C$7))),IF(G6&gt;=15,'Özet'!$C$9,IF(G6&gt;5,'Özet'!$C$8,'Özet'!$C$7)))))</f>
      </c>
      <c r="K6" s="11">
        <v>4</v>
      </c>
      <c r="L6" s="9">
        <f>IF(C6="","",SUMIFS('İzin Kullanımları'!$G$6:$G$85,'İzin Kullanımları'!$B$6:$B$85,B6,'İzin Kullanımları'!$I$6:$I$85,"Onaylandı"))</f>
      </c>
      <c r="M6" s="9">
        <f>IF(C6="","",N(K6)+N(J6)-N(L6))</f>
      </c>
      <c r="N6" s="12">
        <f>IF(OR(C6="",N(L6)=0),"",IF(COUNTIFS('İzin Kullanımları'!$B$6:$B$85,B6,'İzin Kullanımları'!$G$6:$G$85,"&gt;=10",'İzin Kullanımları'!$I$6:$I$85,"Onaylandı")&gt;0,"Var","Yok"))</f>
      </c>
      <c r="O6" s="10">
        <f>IF(E6="","",EDATE(E6,12*(N(G6)+1)))</f>
      </c>
      <c r="P6" s="9">
        <f>IF(O6="","",O6-'Özet'!$C$6)</f>
      </c>
      <c r="Q6" s="13"/>
    </row>
    <row r="7" ht="18" customHeight="1" spans="1:17" x14ac:dyDescent="0.25">
      <c r="A7" s="6">
        <v>2</v>
      </c>
      <c r="B7" s="7" t="s">
        <v>23</v>
      </c>
      <c r="C7" s="7" t="s">
        <v>24</v>
      </c>
      <c r="D7" s="7" t="s">
        <v>25</v>
      </c>
      <c r="E7" s="8">
        <v>45170</v>
      </c>
      <c r="F7" s="8">
        <v>37200</v>
      </c>
      <c r="G7" s="9">
        <f>IF(E7="","",IFERROR(DATEDIF(E7,'Özet'!$C$6,"y"),0))</f>
      </c>
      <c r="H7" s="10">
        <f>IF(OR(E7="",N(G7)&lt;1),"",EDATE(E7,12*G7))</f>
      </c>
      <c r="I7" s="9">
        <f>IF(OR(H7="",F7=""),"",DATEDIF(F7,H7,"y"))</f>
      </c>
      <c r="J7" s="9">
        <f>IF(C7="","",IF(N(G7)&lt;1,0,IF(AND(N(I7)&gt;0,OR(N(I7)&lt;=18,N(I7)&gt;=50)),MAX('Özet'!$C$10,IF(G7&gt;=15,'Özet'!$C$9,IF(G7&gt;5,'Özet'!$C$8,'Özet'!$C$7))),IF(G7&gt;=15,'Özet'!$C$9,IF(G7&gt;5,'Özet'!$C$8,'Özet'!$C$7)))))</f>
      </c>
      <c r="K7" s="11">
        <v>0</v>
      </c>
      <c r="L7" s="9">
        <f>IF(C7="","",SUMIFS('İzin Kullanımları'!$G$6:$G$85,'İzin Kullanımları'!$B$6:$B$85,B7,'İzin Kullanımları'!$I$6:$I$85,"Onaylandı"))</f>
      </c>
      <c r="M7" s="9">
        <f>IF(C7="","",N(K7)+N(J7)-N(L7))</f>
      </c>
      <c r="N7" s="12">
        <f>IF(OR(C7="",N(L7)=0),"",IF(COUNTIFS('İzin Kullanımları'!$B$6:$B$85,B7,'İzin Kullanımları'!$G$6:$G$85,"&gt;=10",'İzin Kullanımları'!$I$6:$I$85,"Onaylandı")&gt;0,"Var","Yok"))</f>
      </c>
      <c r="O7" s="10">
        <f>IF(E7="","",EDATE(E7,12*(N(G7)+1)))</f>
      </c>
      <c r="P7" s="9">
        <f>IF(O7="","",O7-'Özet'!$C$6)</f>
      </c>
      <c r="Q7" s="13"/>
    </row>
    <row r="8" ht="18" customHeight="1" spans="1:17" x14ac:dyDescent="0.25">
      <c r="A8" s="6">
        <v>3</v>
      </c>
      <c r="B8" s="7" t="s">
        <v>26</v>
      </c>
      <c r="C8" s="7" t="s">
        <v>27</v>
      </c>
      <c r="D8" s="7" t="s">
        <v>28</v>
      </c>
      <c r="E8" s="8">
        <v>40308</v>
      </c>
      <c r="F8" s="8">
        <v>26343</v>
      </c>
      <c r="G8" s="9">
        <f>IF(E8="","",IFERROR(DATEDIF(E8,'Özet'!$C$6,"y"),0))</f>
      </c>
      <c r="H8" s="10">
        <f>IF(OR(E8="",N(G8)&lt;1),"",EDATE(E8,12*G8))</f>
      </c>
      <c r="I8" s="9">
        <f>IF(OR(H8="",F8=""),"",DATEDIF(F8,H8,"y"))</f>
      </c>
      <c r="J8" s="9">
        <f>IF(C8="","",IF(N(G8)&lt;1,0,IF(AND(N(I8)&gt;0,OR(N(I8)&lt;=18,N(I8)&gt;=50)),MAX('Özet'!$C$10,IF(G8&gt;=15,'Özet'!$C$9,IF(G8&gt;5,'Özet'!$C$8,'Özet'!$C$7))),IF(G8&gt;=15,'Özet'!$C$9,IF(G8&gt;5,'Özet'!$C$8,'Özet'!$C$7)))))</f>
      </c>
      <c r="K8" s="11">
        <v>6</v>
      </c>
      <c r="L8" s="9">
        <f>IF(C8="","",SUMIFS('İzin Kullanımları'!$G$6:$G$85,'İzin Kullanımları'!$B$6:$B$85,B8,'İzin Kullanımları'!$I$6:$I$85,"Onaylandı"))</f>
      </c>
      <c r="M8" s="9">
        <f>IF(C8="","",N(K8)+N(J8)-N(L8))</f>
      </c>
      <c r="N8" s="12">
        <f>IF(OR(C8="",N(L8)=0),"",IF(COUNTIFS('İzin Kullanımları'!$B$6:$B$85,B8,'İzin Kullanımları'!$G$6:$G$85,"&gt;=10",'İzin Kullanımları'!$I$6:$I$85,"Onaylandı")&gt;0,"Var","Yok"))</f>
      </c>
      <c r="O8" s="10">
        <f>IF(E8="","",EDATE(E8,12*(N(G8)+1)))</f>
      </c>
      <c r="P8" s="9">
        <f>IF(O8="","",O8-'Özet'!$C$6)</f>
      </c>
      <c r="Q8" s="13"/>
    </row>
    <row r="9" ht="18" customHeight="1" spans="1:17" x14ac:dyDescent="0.25">
      <c r="A9" s="6">
        <v>4</v>
      </c>
      <c r="B9" s="7" t="s">
        <v>29</v>
      </c>
      <c r="C9" s="7" t="s">
        <v>30</v>
      </c>
      <c r="D9" s="7" t="s">
        <v>31</v>
      </c>
      <c r="E9" s="8">
        <v>45809</v>
      </c>
      <c r="F9" s="8">
        <v>39488</v>
      </c>
      <c r="G9" s="9">
        <f>IF(E9="","",IFERROR(DATEDIF(E9,'Özet'!$C$6,"y"),0))</f>
      </c>
      <c r="H9" s="10">
        <f>IF(OR(E9="",N(G9)&lt;1),"",EDATE(E9,12*G9))</f>
      </c>
      <c r="I9" s="9">
        <f>IF(OR(H9="",F9=""),"",DATEDIF(F9,H9,"y"))</f>
      </c>
      <c r="J9" s="9">
        <f>IF(C9="","",IF(N(G9)&lt;1,0,IF(AND(N(I9)&gt;0,OR(N(I9)&lt;=18,N(I9)&gt;=50)),MAX('Özet'!$C$10,IF(G9&gt;=15,'Özet'!$C$9,IF(G9&gt;5,'Özet'!$C$8,'Özet'!$C$7))),IF(G9&gt;=15,'Özet'!$C$9,IF(G9&gt;5,'Özet'!$C$8,'Özet'!$C$7)))))</f>
      </c>
      <c r="K9" s="11">
        <v>0</v>
      </c>
      <c r="L9" s="9">
        <f>IF(C9="","",SUMIFS('İzin Kullanımları'!$G$6:$G$85,'İzin Kullanımları'!$B$6:$B$85,B9,'İzin Kullanımları'!$I$6:$I$85,"Onaylandı"))</f>
      </c>
      <c r="M9" s="9">
        <f>IF(C9="","",N(K9)+N(J9)-N(L9))</f>
      </c>
      <c r="N9" s="12">
        <f>IF(OR(C9="",N(L9)=0),"",IF(COUNTIFS('İzin Kullanımları'!$B$6:$B$85,B9,'İzin Kullanımları'!$G$6:$G$85,"&gt;=10",'İzin Kullanımları'!$I$6:$I$85,"Onaylandı")&gt;0,"Var","Yok"))</f>
      </c>
      <c r="O9" s="10">
        <f>IF(E9="","",EDATE(E9,12*(N(G9)+1)))</f>
      </c>
      <c r="P9" s="9">
        <f>IF(O9="","",O9-'Özet'!$C$6)</f>
      </c>
      <c r="Q9" s="13"/>
    </row>
    <row r="10" ht="18" customHeight="1" spans="1:17" x14ac:dyDescent="0.25">
      <c r="A10" s="6">
        <v>5</v>
      </c>
      <c r="B10" s="7" t="s">
        <v>32</v>
      </c>
      <c r="C10" s="7" t="s">
        <v>33</v>
      </c>
      <c r="D10" s="7" t="s">
        <v>34</v>
      </c>
      <c r="E10" s="8">
        <v>44866</v>
      </c>
      <c r="F10" s="8">
        <v>27030</v>
      </c>
      <c r="G10" s="9">
        <f>IF(E10="","",IFERROR(DATEDIF(E10,'Özet'!$C$6,"y"),0))</f>
      </c>
      <c r="H10" s="10">
        <f>IF(OR(E10="",N(G10)&lt;1),"",EDATE(E10,12*G10))</f>
      </c>
      <c r="I10" s="9">
        <f>IF(OR(H10="",F10=""),"",DATEDIF(F10,H10,"y"))</f>
      </c>
      <c r="J10" s="9">
        <f>IF(C10="","",IF(N(G10)&lt;1,0,IF(AND(N(I10)&gt;0,OR(N(I10)&lt;=18,N(I10)&gt;=50)),MAX('Özet'!$C$10,IF(G10&gt;=15,'Özet'!$C$9,IF(G10&gt;5,'Özet'!$C$8,'Özet'!$C$7))),IF(G10&gt;=15,'Özet'!$C$9,IF(G10&gt;5,'Özet'!$C$8,'Özet'!$C$7)))))</f>
      </c>
      <c r="K10" s="11">
        <v>2</v>
      </c>
      <c r="L10" s="9">
        <f>IF(C10="","",SUMIFS('İzin Kullanımları'!$G$6:$G$85,'İzin Kullanımları'!$B$6:$B$85,B10,'İzin Kullanımları'!$I$6:$I$85,"Onaylandı"))</f>
      </c>
      <c r="M10" s="9">
        <f>IF(C10="","",N(K10)+N(J10)-N(L10))</f>
      </c>
      <c r="N10" s="12">
        <f>IF(OR(C10="",N(L10)=0),"",IF(COUNTIFS('İzin Kullanımları'!$B$6:$B$85,B10,'İzin Kullanımları'!$G$6:$G$85,"&gt;=10",'İzin Kullanımları'!$I$6:$I$85,"Onaylandı")&gt;0,"Var","Yok"))</f>
      </c>
      <c r="O10" s="10">
        <f>IF(E10="","",EDATE(E10,12*(N(G10)+1)))</f>
      </c>
      <c r="P10" s="9">
        <f>IF(O10="","",O10-'Özet'!$C$6)</f>
      </c>
      <c r="Q10" s="13"/>
    </row>
    <row r="11" ht="18" customHeight="1" spans="1:17" x14ac:dyDescent="0.25">
      <c r="A11" s="6">
        <v>6</v>
      </c>
      <c r="B11" s="7" t="s">
        <v>35</v>
      </c>
      <c r="C11" s="7" t="s">
        <v>36</v>
      </c>
      <c r="D11" s="7" t="s">
        <v>22</v>
      </c>
      <c r="E11" s="8">
        <v>46083</v>
      </c>
      <c r="F11" s="8">
        <v>35307</v>
      </c>
      <c r="G11" s="9">
        <f>IF(E11="","",IFERROR(DATEDIF(E11,'Özet'!$C$6,"y"),0))</f>
      </c>
      <c r="H11" s="10">
        <f>IF(OR(E11="",N(G11)&lt;1),"",EDATE(E11,12*G11))</f>
      </c>
      <c r="I11" s="9">
        <f>IF(OR(H11="",F11=""),"",DATEDIF(F11,H11,"y"))</f>
      </c>
      <c r="J11" s="9">
        <f>IF(C11="","",IF(N(G11)&lt;1,0,IF(AND(N(I11)&gt;0,OR(N(I11)&lt;=18,N(I11)&gt;=50)),MAX('Özet'!$C$10,IF(G11&gt;=15,'Özet'!$C$9,IF(G11&gt;5,'Özet'!$C$8,'Özet'!$C$7))),IF(G11&gt;=15,'Özet'!$C$9,IF(G11&gt;5,'Özet'!$C$8,'Özet'!$C$7)))))</f>
      </c>
      <c r="K11" s="11">
        <v>0</v>
      </c>
      <c r="L11" s="9">
        <f>IF(C11="","",SUMIFS('İzin Kullanımları'!$G$6:$G$85,'İzin Kullanımları'!$B$6:$B$85,B11,'İzin Kullanımları'!$I$6:$I$85,"Onaylandı"))</f>
      </c>
      <c r="M11" s="9">
        <f>IF(C11="","",N(K11)+N(J11)-N(L11))</f>
      </c>
      <c r="N11" s="12">
        <f>IF(OR(C11="",N(L11)=0),"",IF(COUNTIFS('İzin Kullanımları'!$B$6:$B$85,B11,'İzin Kullanımları'!$G$6:$G$85,"&gt;=10",'İzin Kullanımları'!$I$6:$I$85,"Onaylandı")&gt;0,"Var","Yok"))</f>
      </c>
      <c r="O11" s="10">
        <f>IF(E11="","",EDATE(E11,12*(N(G11)+1)))</f>
      </c>
      <c r="P11" s="9">
        <f>IF(O11="","",O11-'Özet'!$C$6)</f>
      </c>
      <c r="Q11" s="7" t="s">
        <v>37</v>
      </c>
    </row>
    <row r="12" ht="18" customHeight="1" spans="1:17" x14ac:dyDescent="0.25">
      <c r="A12" s="6">
        <v>7</v>
      </c>
      <c r="B12" s="13"/>
      <c r="C12" s="13"/>
      <c r="D12" s="13"/>
      <c r="E12" s="14"/>
      <c r="F12" s="14"/>
      <c r="G12" s="9">
        <f>IF(E12="","",IFERROR(DATEDIF(E12,'Özet'!$C$6,"y"),0))</f>
      </c>
      <c r="H12" s="10">
        <f>IF(OR(E12="",N(G12)&lt;1),"",EDATE(E12,12*G12))</f>
      </c>
      <c r="I12" s="9">
        <f>IF(OR(H12="",F12=""),"",DATEDIF(F12,H12,"y"))</f>
      </c>
      <c r="J12" s="9">
        <f>IF(C12="","",IF(N(G12)&lt;1,0,IF(AND(N(I12)&gt;0,OR(N(I12)&lt;=18,N(I12)&gt;=50)),MAX('Özet'!$C$10,IF(G12&gt;=15,'Özet'!$C$9,IF(G12&gt;5,'Özet'!$C$8,'Özet'!$C$7))),IF(G12&gt;=15,'Özet'!$C$9,IF(G12&gt;5,'Özet'!$C$8,'Özet'!$C$7)))))</f>
      </c>
      <c r="K12" s="15"/>
      <c r="L12" s="9">
        <f>IF(C12="","",SUMIFS('İzin Kullanımları'!$G$6:$G$85,'İzin Kullanımları'!$B$6:$B$85,B12,'İzin Kullanımları'!$I$6:$I$85,"Onaylandı"))</f>
      </c>
      <c r="M12" s="9">
        <f>IF(C12="","",N(K12)+N(J12)-N(L12))</f>
      </c>
      <c r="N12" s="12">
        <f>IF(OR(C12="",N(L12)=0),"",IF(COUNTIFS('İzin Kullanımları'!$B$6:$B$85,B12,'İzin Kullanımları'!$G$6:$G$85,"&gt;=10",'İzin Kullanımları'!$I$6:$I$85,"Onaylandı")&gt;0,"Var","Yok"))</f>
      </c>
      <c r="O12" s="10">
        <f>IF(E12="","",EDATE(E12,12*(N(G12)+1)))</f>
      </c>
      <c r="P12" s="9">
        <f>IF(O12="","",O12-'Özet'!$C$6)</f>
      </c>
      <c r="Q12" s="13"/>
    </row>
    <row r="13" ht="18" customHeight="1" spans="1:17" x14ac:dyDescent="0.25">
      <c r="A13" s="6">
        <v>8</v>
      </c>
      <c r="B13" s="13"/>
      <c r="C13" s="13"/>
      <c r="D13" s="13"/>
      <c r="E13" s="14"/>
      <c r="F13" s="14"/>
      <c r="G13" s="9">
        <f>IF(E13="","",IFERROR(DATEDIF(E13,'Özet'!$C$6,"y"),0))</f>
      </c>
      <c r="H13" s="10">
        <f>IF(OR(E13="",N(G13)&lt;1),"",EDATE(E13,12*G13))</f>
      </c>
      <c r="I13" s="9">
        <f>IF(OR(H13="",F13=""),"",DATEDIF(F13,H13,"y"))</f>
      </c>
      <c r="J13" s="9">
        <f>IF(C13="","",IF(N(G13)&lt;1,0,IF(AND(N(I13)&gt;0,OR(N(I13)&lt;=18,N(I13)&gt;=50)),MAX('Özet'!$C$10,IF(G13&gt;=15,'Özet'!$C$9,IF(G13&gt;5,'Özet'!$C$8,'Özet'!$C$7))),IF(G13&gt;=15,'Özet'!$C$9,IF(G13&gt;5,'Özet'!$C$8,'Özet'!$C$7)))))</f>
      </c>
      <c r="K13" s="15"/>
      <c r="L13" s="9">
        <f>IF(C13="","",SUMIFS('İzin Kullanımları'!$G$6:$G$85,'İzin Kullanımları'!$B$6:$B$85,B13,'İzin Kullanımları'!$I$6:$I$85,"Onaylandı"))</f>
      </c>
      <c r="M13" s="9">
        <f>IF(C13="","",N(K13)+N(J13)-N(L13))</f>
      </c>
      <c r="N13" s="12">
        <f>IF(OR(C13="",N(L13)=0),"",IF(COUNTIFS('İzin Kullanımları'!$B$6:$B$85,B13,'İzin Kullanımları'!$G$6:$G$85,"&gt;=10",'İzin Kullanımları'!$I$6:$I$85,"Onaylandı")&gt;0,"Var","Yok"))</f>
      </c>
      <c r="O13" s="10">
        <f>IF(E13="","",EDATE(E13,12*(N(G13)+1)))</f>
      </c>
      <c r="P13" s="9">
        <f>IF(O13="","",O13-'Özet'!$C$6)</f>
      </c>
      <c r="Q13" s="13"/>
    </row>
    <row r="14" ht="18" customHeight="1" spans="1:17" x14ac:dyDescent="0.25">
      <c r="A14" s="6">
        <v>9</v>
      </c>
      <c r="B14" s="13"/>
      <c r="C14" s="13"/>
      <c r="D14" s="13"/>
      <c r="E14" s="14"/>
      <c r="F14" s="14"/>
      <c r="G14" s="9">
        <f>IF(E14="","",IFERROR(DATEDIF(E14,'Özet'!$C$6,"y"),0))</f>
      </c>
      <c r="H14" s="10">
        <f>IF(OR(E14="",N(G14)&lt;1),"",EDATE(E14,12*G14))</f>
      </c>
      <c r="I14" s="9">
        <f>IF(OR(H14="",F14=""),"",DATEDIF(F14,H14,"y"))</f>
      </c>
      <c r="J14" s="9">
        <f>IF(C14="","",IF(N(G14)&lt;1,0,IF(AND(N(I14)&gt;0,OR(N(I14)&lt;=18,N(I14)&gt;=50)),MAX('Özet'!$C$10,IF(G14&gt;=15,'Özet'!$C$9,IF(G14&gt;5,'Özet'!$C$8,'Özet'!$C$7))),IF(G14&gt;=15,'Özet'!$C$9,IF(G14&gt;5,'Özet'!$C$8,'Özet'!$C$7)))))</f>
      </c>
      <c r="K14" s="15"/>
      <c r="L14" s="9">
        <f>IF(C14="","",SUMIFS('İzin Kullanımları'!$G$6:$G$85,'İzin Kullanımları'!$B$6:$B$85,B14,'İzin Kullanımları'!$I$6:$I$85,"Onaylandı"))</f>
      </c>
      <c r="M14" s="9">
        <f>IF(C14="","",N(K14)+N(J14)-N(L14))</f>
      </c>
      <c r="N14" s="12">
        <f>IF(OR(C14="",N(L14)=0),"",IF(COUNTIFS('İzin Kullanımları'!$B$6:$B$85,B14,'İzin Kullanımları'!$G$6:$G$85,"&gt;=10",'İzin Kullanımları'!$I$6:$I$85,"Onaylandı")&gt;0,"Var","Yok"))</f>
      </c>
      <c r="O14" s="10">
        <f>IF(E14="","",EDATE(E14,12*(N(G14)+1)))</f>
      </c>
      <c r="P14" s="9">
        <f>IF(O14="","",O14-'Özet'!$C$6)</f>
      </c>
      <c r="Q14" s="13"/>
    </row>
    <row r="15" ht="18" customHeight="1" spans="1:17" x14ac:dyDescent="0.25">
      <c r="A15" s="6">
        <v>10</v>
      </c>
      <c r="B15" s="13"/>
      <c r="C15" s="13"/>
      <c r="D15" s="13"/>
      <c r="E15" s="14"/>
      <c r="F15" s="14"/>
      <c r="G15" s="9">
        <f>IF(E15="","",IFERROR(DATEDIF(E15,'Özet'!$C$6,"y"),0))</f>
      </c>
      <c r="H15" s="10">
        <f>IF(OR(E15="",N(G15)&lt;1),"",EDATE(E15,12*G15))</f>
      </c>
      <c r="I15" s="9">
        <f>IF(OR(H15="",F15=""),"",DATEDIF(F15,H15,"y"))</f>
      </c>
      <c r="J15" s="9">
        <f>IF(C15="","",IF(N(G15)&lt;1,0,IF(AND(N(I15)&gt;0,OR(N(I15)&lt;=18,N(I15)&gt;=50)),MAX('Özet'!$C$10,IF(G15&gt;=15,'Özet'!$C$9,IF(G15&gt;5,'Özet'!$C$8,'Özet'!$C$7))),IF(G15&gt;=15,'Özet'!$C$9,IF(G15&gt;5,'Özet'!$C$8,'Özet'!$C$7)))))</f>
      </c>
      <c r="K15" s="15"/>
      <c r="L15" s="9">
        <f>IF(C15="","",SUMIFS('İzin Kullanımları'!$G$6:$G$85,'İzin Kullanımları'!$B$6:$B$85,B15,'İzin Kullanımları'!$I$6:$I$85,"Onaylandı"))</f>
      </c>
      <c r="M15" s="9">
        <f>IF(C15="","",N(K15)+N(J15)-N(L15))</f>
      </c>
      <c r="N15" s="12">
        <f>IF(OR(C15="",N(L15)=0),"",IF(COUNTIFS('İzin Kullanımları'!$B$6:$B$85,B15,'İzin Kullanımları'!$G$6:$G$85,"&gt;=10",'İzin Kullanımları'!$I$6:$I$85,"Onaylandı")&gt;0,"Var","Yok"))</f>
      </c>
      <c r="O15" s="10">
        <f>IF(E15="","",EDATE(E15,12*(N(G15)+1)))</f>
      </c>
      <c r="P15" s="9">
        <f>IF(O15="","",O15-'Özet'!$C$6)</f>
      </c>
      <c r="Q15" s="13"/>
    </row>
    <row r="16" ht="18" customHeight="1" spans="1:17" x14ac:dyDescent="0.25">
      <c r="A16" s="6">
        <v>11</v>
      </c>
      <c r="B16" s="13"/>
      <c r="C16" s="13"/>
      <c r="D16" s="13"/>
      <c r="E16" s="14"/>
      <c r="F16" s="14"/>
      <c r="G16" s="9">
        <f>IF(E16="","",IFERROR(DATEDIF(E16,'Özet'!$C$6,"y"),0))</f>
      </c>
      <c r="H16" s="10">
        <f>IF(OR(E16="",N(G16)&lt;1),"",EDATE(E16,12*G16))</f>
      </c>
      <c r="I16" s="9">
        <f>IF(OR(H16="",F16=""),"",DATEDIF(F16,H16,"y"))</f>
      </c>
      <c r="J16" s="9">
        <f>IF(C16="","",IF(N(G16)&lt;1,0,IF(AND(N(I16)&gt;0,OR(N(I16)&lt;=18,N(I16)&gt;=50)),MAX('Özet'!$C$10,IF(G16&gt;=15,'Özet'!$C$9,IF(G16&gt;5,'Özet'!$C$8,'Özet'!$C$7))),IF(G16&gt;=15,'Özet'!$C$9,IF(G16&gt;5,'Özet'!$C$8,'Özet'!$C$7)))))</f>
      </c>
      <c r="K16" s="15"/>
      <c r="L16" s="9">
        <f>IF(C16="","",SUMIFS('İzin Kullanımları'!$G$6:$G$85,'İzin Kullanımları'!$B$6:$B$85,B16,'İzin Kullanımları'!$I$6:$I$85,"Onaylandı"))</f>
      </c>
      <c r="M16" s="9">
        <f>IF(C16="","",N(K16)+N(J16)-N(L16))</f>
      </c>
      <c r="N16" s="12">
        <f>IF(OR(C16="",N(L16)=0),"",IF(COUNTIFS('İzin Kullanımları'!$B$6:$B$85,B16,'İzin Kullanımları'!$G$6:$G$85,"&gt;=10",'İzin Kullanımları'!$I$6:$I$85,"Onaylandı")&gt;0,"Var","Yok"))</f>
      </c>
      <c r="O16" s="10">
        <f>IF(E16="","",EDATE(E16,12*(N(G16)+1)))</f>
      </c>
      <c r="P16" s="9">
        <f>IF(O16="","",O16-'Özet'!$C$6)</f>
      </c>
      <c r="Q16" s="13"/>
    </row>
    <row r="17" ht="18" customHeight="1" spans="1:17" x14ac:dyDescent="0.25">
      <c r="A17" s="6">
        <v>12</v>
      </c>
      <c r="B17" s="13"/>
      <c r="C17" s="13"/>
      <c r="D17" s="13"/>
      <c r="E17" s="14"/>
      <c r="F17" s="14"/>
      <c r="G17" s="9">
        <f>IF(E17="","",IFERROR(DATEDIF(E17,'Özet'!$C$6,"y"),0))</f>
      </c>
      <c r="H17" s="10">
        <f>IF(OR(E17="",N(G17)&lt;1),"",EDATE(E17,12*G17))</f>
      </c>
      <c r="I17" s="9">
        <f>IF(OR(H17="",F17=""),"",DATEDIF(F17,H17,"y"))</f>
      </c>
      <c r="J17" s="9">
        <f>IF(C17="","",IF(N(G17)&lt;1,0,IF(AND(N(I17)&gt;0,OR(N(I17)&lt;=18,N(I17)&gt;=50)),MAX('Özet'!$C$10,IF(G17&gt;=15,'Özet'!$C$9,IF(G17&gt;5,'Özet'!$C$8,'Özet'!$C$7))),IF(G17&gt;=15,'Özet'!$C$9,IF(G17&gt;5,'Özet'!$C$8,'Özet'!$C$7)))))</f>
      </c>
      <c r="K17" s="15"/>
      <c r="L17" s="9">
        <f>IF(C17="","",SUMIFS('İzin Kullanımları'!$G$6:$G$85,'İzin Kullanımları'!$B$6:$B$85,B17,'İzin Kullanımları'!$I$6:$I$85,"Onaylandı"))</f>
      </c>
      <c r="M17" s="9">
        <f>IF(C17="","",N(K17)+N(J17)-N(L17))</f>
      </c>
      <c r="N17" s="12">
        <f>IF(OR(C17="",N(L17)=0),"",IF(COUNTIFS('İzin Kullanımları'!$B$6:$B$85,B17,'İzin Kullanımları'!$G$6:$G$85,"&gt;=10",'İzin Kullanımları'!$I$6:$I$85,"Onaylandı")&gt;0,"Var","Yok"))</f>
      </c>
      <c r="O17" s="10">
        <f>IF(E17="","",EDATE(E17,12*(N(G17)+1)))</f>
      </c>
      <c r="P17" s="9">
        <f>IF(O17="","",O17-'Özet'!$C$6)</f>
      </c>
      <c r="Q17" s="13"/>
    </row>
    <row r="18" ht="18" customHeight="1" spans="1:17" x14ac:dyDescent="0.25">
      <c r="A18" s="6">
        <v>13</v>
      </c>
      <c r="B18" s="13"/>
      <c r="C18" s="13"/>
      <c r="D18" s="13"/>
      <c r="E18" s="14"/>
      <c r="F18" s="14"/>
      <c r="G18" s="9">
        <f>IF(E18="","",IFERROR(DATEDIF(E18,'Özet'!$C$6,"y"),0))</f>
      </c>
      <c r="H18" s="10">
        <f>IF(OR(E18="",N(G18)&lt;1),"",EDATE(E18,12*G18))</f>
      </c>
      <c r="I18" s="9">
        <f>IF(OR(H18="",F18=""),"",DATEDIF(F18,H18,"y"))</f>
      </c>
      <c r="J18" s="9">
        <f>IF(C18="","",IF(N(G18)&lt;1,0,IF(AND(N(I18)&gt;0,OR(N(I18)&lt;=18,N(I18)&gt;=50)),MAX('Özet'!$C$10,IF(G18&gt;=15,'Özet'!$C$9,IF(G18&gt;5,'Özet'!$C$8,'Özet'!$C$7))),IF(G18&gt;=15,'Özet'!$C$9,IF(G18&gt;5,'Özet'!$C$8,'Özet'!$C$7)))))</f>
      </c>
      <c r="K18" s="15"/>
      <c r="L18" s="9">
        <f>IF(C18="","",SUMIFS('İzin Kullanımları'!$G$6:$G$85,'İzin Kullanımları'!$B$6:$B$85,B18,'İzin Kullanımları'!$I$6:$I$85,"Onaylandı"))</f>
      </c>
      <c r="M18" s="9">
        <f>IF(C18="","",N(K18)+N(J18)-N(L18))</f>
      </c>
      <c r="N18" s="12">
        <f>IF(OR(C18="",N(L18)=0),"",IF(COUNTIFS('İzin Kullanımları'!$B$6:$B$85,B18,'İzin Kullanımları'!$G$6:$G$85,"&gt;=10",'İzin Kullanımları'!$I$6:$I$85,"Onaylandı")&gt;0,"Var","Yok"))</f>
      </c>
      <c r="O18" s="10">
        <f>IF(E18="","",EDATE(E18,12*(N(G18)+1)))</f>
      </c>
      <c r="P18" s="9">
        <f>IF(O18="","",O18-'Özet'!$C$6)</f>
      </c>
      <c r="Q18" s="13"/>
    </row>
    <row r="19" ht="18" customHeight="1" spans="1:17" x14ac:dyDescent="0.25">
      <c r="A19" s="6">
        <v>14</v>
      </c>
      <c r="B19" s="13"/>
      <c r="C19" s="13"/>
      <c r="D19" s="13"/>
      <c r="E19" s="14"/>
      <c r="F19" s="14"/>
      <c r="G19" s="9">
        <f>IF(E19="","",IFERROR(DATEDIF(E19,'Özet'!$C$6,"y"),0))</f>
      </c>
      <c r="H19" s="10">
        <f>IF(OR(E19="",N(G19)&lt;1),"",EDATE(E19,12*G19))</f>
      </c>
      <c r="I19" s="9">
        <f>IF(OR(H19="",F19=""),"",DATEDIF(F19,H19,"y"))</f>
      </c>
      <c r="J19" s="9">
        <f>IF(C19="","",IF(N(G19)&lt;1,0,IF(AND(N(I19)&gt;0,OR(N(I19)&lt;=18,N(I19)&gt;=50)),MAX('Özet'!$C$10,IF(G19&gt;=15,'Özet'!$C$9,IF(G19&gt;5,'Özet'!$C$8,'Özet'!$C$7))),IF(G19&gt;=15,'Özet'!$C$9,IF(G19&gt;5,'Özet'!$C$8,'Özet'!$C$7)))))</f>
      </c>
      <c r="K19" s="15"/>
      <c r="L19" s="9">
        <f>IF(C19="","",SUMIFS('İzin Kullanımları'!$G$6:$G$85,'İzin Kullanımları'!$B$6:$B$85,B19,'İzin Kullanımları'!$I$6:$I$85,"Onaylandı"))</f>
      </c>
      <c r="M19" s="9">
        <f>IF(C19="","",N(K19)+N(J19)-N(L19))</f>
      </c>
      <c r="N19" s="12">
        <f>IF(OR(C19="",N(L19)=0),"",IF(COUNTIFS('İzin Kullanımları'!$B$6:$B$85,B19,'İzin Kullanımları'!$G$6:$G$85,"&gt;=10",'İzin Kullanımları'!$I$6:$I$85,"Onaylandı")&gt;0,"Var","Yok"))</f>
      </c>
      <c r="O19" s="10">
        <f>IF(E19="","",EDATE(E19,12*(N(G19)+1)))</f>
      </c>
      <c r="P19" s="9">
        <f>IF(O19="","",O19-'Özet'!$C$6)</f>
      </c>
      <c r="Q19" s="13"/>
    </row>
    <row r="20" ht="18" customHeight="1" spans="1:17" x14ac:dyDescent="0.25">
      <c r="A20" s="6">
        <v>15</v>
      </c>
      <c r="B20" s="13"/>
      <c r="C20" s="13"/>
      <c r="D20" s="13"/>
      <c r="E20" s="14"/>
      <c r="F20" s="14"/>
      <c r="G20" s="9">
        <f>IF(E20="","",IFERROR(DATEDIF(E20,'Özet'!$C$6,"y"),0))</f>
      </c>
      <c r="H20" s="10">
        <f>IF(OR(E20="",N(G20)&lt;1),"",EDATE(E20,12*G20))</f>
      </c>
      <c r="I20" s="9">
        <f>IF(OR(H20="",F20=""),"",DATEDIF(F20,H20,"y"))</f>
      </c>
      <c r="J20" s="9">
        <f>IF(C20="","",IF(N(G20)&lt;1,0,IF(AND(N(I20)&gt;0,OR(N(I20)&lt;=18,N(I20)&gt;=50)),MAX('Özet'!$C$10,IF(G20&gt;=15,'Özet'!$C$9,IF(G20&gt;5,'Özet'!$C$8,'Özet'!$C$7))),IF(G20&gt;=15,'Özet'!$C$9,IF(G20&gt;5,'Özet'!$C$8,'Özet'!$C$7)))))</f>
      </c>
      <c r="K20" s="15"/>
      <c r="L20" s="9">
        <f>IF(C20="","",SUMIFS('İzin Kullanımları'!$G$6:$G$85,'İzin Kullanımları'!$B$6:$B$85,B20,'İzin Kullanımları'!$I$6:$I$85,"Onaylandı"))</f>
      </c>
      <c r="M20" s="9">
        <f>IF(C20="","",N(K20)+N(J20)-N(L20))</f>
      </c>
      <c r="N20" s="12">
        <f>IF(OR(C20="",N(L20)=0),"",IF(COUNTIFS('İzin Kullanımları'!$B$6:$B$85,B20,'İzin Kullanımları'!$G$6:$G$85,"&gt;=10",'İzin Kullanımları'!$I$6:$I$85,"Onaylandı")&gt;0,"Var","Yok"))</f>
      </c>
      <c r="O20" s="10">
        <f>IF(E20="","",EDATE(E20,12*(N(G20)+1)))</f>
      </c>
      <c r="P20" s="9">
        <f>IF(O20="","",O20-'Özet'!$C$6)</f>
      </c>
      <c r="Q20" s="13"/>
    </row>
    <row r="21" ht="18" customHeight="1" spans="1:17" x14ac:dyDescent="0.25">
      <c r="A21" s="6">
        <v>16</v>
      </c>
      <c r="B21" s="13"/>
      <c r="C21" s="13"/>
      <c r="D21" s="13"/>
      <c r="E21" s="14"/>
      <c r="F21" s="14"/>
      <c r="G21" s="9">
        <f>IF(E21="","",IFERROR(DATEDIF(E21,'Özet'!$C$6,"y"),0))</f>
      </c>
      <c r="H21" s="10">
        <f>IF(OR(E21="",N(G21)&lt;1),"",EDATE(E21,12*G21))</f>
      </c>
      <c r="I21" s="9">
        <f>IF(OR(H21="",F21=""),"",DATEDIF(F21,H21,"y"))</f>
      </c>
      <c r="J21" s="9">
        <f>IF(C21="","",IF(N(G21)&lt;1,0,IF(AND(N(I21)&gt;0,OR(N(I21)&lt;=18,N(I21)&gt;=50)),MAX('Özet'!$C$10,IF(G21&gt;=15,'Özet'!$C$9,IF(G21&gt;5,'Özet'!$C$8,'Özet'!$C$7))),IF(G21&gt;=15,'Özet'!$C$9,IF(G21&gt;5,'Özet'!$C$8,'Özet'!$C$7)))))</f>
      </c>
      <c r="K21" s="15"/>
      <c r="L21" s="9">
        <f>IF(C21="","",SUMIFS('İzin Kullanımları'!$G$6:$G$85,'İzin Kullanımları'!$B$6:$B$85,B21,'İzin Kullanımları'!$I$6:$I$85,"Onaylandı"))</f>
      </c>
      <c r="M21" s="9">
        <f>IF(C21="","",N(K21)+N(J21)-N(L21))</f>
      </c>
      <c r="N21" s="12">
        <f>IF(OR(C21="",N(L21)=0),"",IF(COUNTIFS('İzin Kullanımları'!$B$6:$B$85,B21,'İzin Kullanımları'!$G$6:$G$85,"&gt;=10",'İzin Kullanımları'!$I$6:$I$85,"Onaylandı")&gt;0,"Var","Yok"))</f>
      </c>
      <c r="O21" s="10">
        <f>IF(E21="","",EDATE(E21,12*(N(G21)+1)))</f>
      </c>
      <c r="P21" s="9">
        <f>IF(O21="","",O21-'Özet'!$C$6)</f>
      </c>
      <c r="Q21" s="13"/>
    </row>
    <row r="22" ht="18" customHeight="1" spans="1:17" x14ac:dyDescent="0.25">
      <c r="A22" s="6">
        <v>17</v>
      </c>
      <c r="B22" s="13"/>
      <c r="C22" s="13"/>
      <c r="D22" s="13"/>
      <c r="E22" s="14"/>
      <c r="F22" s="14"/>
      <c r="G22" s="9">
        <f>IF(E22="","",IFERROR(DATEDIF(E22,'Özet'!$C$6,"y"),0))</f>
      </c>
      <c r="H22" s="10">
        <f>IF(OR(E22="",N(G22)&lt;1),"",EDATE(E22,12*G22))</f>
      </c>
      <c r="I22" s="9">
        <f>IF(OR(H22="",F22=""),"",DATEDIF(F22,H22,"y"))</f>
      </c>
      <c r="J22" s="9">
        <f>IF(C22="","",IF(N(G22)&lt;1,0,IF(AND(N(I22)&gt;0,OR(N(I22)&lt;=18,N(I22)&gt;=50)),MAX('Özet'!$C$10,IF(G22&gt;=15,'Özet'!$C$9,IF(G22&gt;5,'Özet'!$C$8,'Özet'!$C$7))),IF(G22&gt;=15,'Özet'!$C$9,IF(G22&gt;5,'Özet'!$C$8,'Özet'!$C$7)))))</f>
      </c>
      <c r="K22" s="15"/>
      <c r="L22" s="9">
        <f>IF(C22="","",SUMIFS('İzin Kullanımları'!$G$6:$G$85,'İzin Kullanımları'!$B$6:$B$85,B22,'İzin Kullanımları'!$I$6:$I$85,"Onaylandı"))</f>
      </c>
      <c r="M22" s="9">
        <f>IF(C22="","",N(K22)+N(J22)-N(L22))</f>
      </c>
      <c r="N22" s="12">
        <f>IF(OR(C22="",N(L22)=0),"",IF(COUNTIFS('İzin Kullanımları'!$B$6:$B$85,B22,'İzin Kullanımları'!$G$6:$G$85,"&gt;=10",'İzin Kullanımları'!$I$6:$I$85,"Onaylandı")&gt;0,"Var","Yok"))</f>
      </c>
      <c r="O22" s="10">
        <f>IF(E22="","",EDATE(E22,12*(N(G22)+1)))</f>
      </c>
      <c r="P22" s="9">
        <f>IF(O22="","",O22-'Özet'!$C$6)</f>
      </c>
      <c r="Q22" s="13"/>
    </row>
    <row r="23" ht="18" customHeight="1" spans="1:17" x14ac:dyDescent="0.25">
      <c r="A23" s="6">
        <v>18</v>
      </c>
      <c r="B23" s="13"/>
      <c r="C23" s="13"/>
      <c r="D23" s="13"/>
      <c r="E23" s="14"/>
      <c r="F23" s="14"/>
      <c r="G23" s="9">
        <f>IF(E23="","",IFERROR(DATEDIF(E23,'Özet'!$C$6,"y"),0))</f>
      </c>
      <c r="H23" s="10">
        <f>IF(OR(E23="",N(G23)&lt;1),"",EDATE(E23,12*G23))</f>
      </c>
      <c r="I23" s="9">
        <f>IF(OR(H23="",F23=""),"",DATEDIF(F23,H23,"y"))</f>
      </c>
      <c r="J23" s="9">
        <f>IF(C23="","",IF(N(G23)&lt;1,0,IF(AND(N(I23)&gt;0,OR(N(I23)&lt;=18,N(I23)&gt;=50)),MAX('Özet'!$C$10,IF(G23&gt;=15,'Özet'!$C$9,IF(G23&gt;5,'Özet'!$C$8,'Özet'!$C$7))),IF(G23&gt;=15,'Özet'!$C$9,IF(G23&gt;5,'Özet'!$C$8,'Özet'!$C$7)))))</f>
      </c>
      <c r="K23" s="15"/>
      <c r="L23" s="9">
        <f>IF(C23="","",SUMIFS('İzin Kullanımları'!$G$6:$G$85,'İzin Kullanımları'!$B$6:$B$85,B23,'İzin Kullanımları'!$I$6:$I$85,"Onaylandı"))</f>
      </c>
      <c r="M23" s="9">
        <f>IF(C23="","",N(K23)+N(J23)-N(L23))</f>
      </c>
      <c r="N23" s="12">
        <f>IF(OR(C23="",N(L23)=0),"",IF(COUNTIFS('İzin Kullanımları'!$B$6:$B$85,B23,'İzin Kullanımları'!$G$6:$G$85,"&gt;=10",'İzin Kullanımları'!$I$6:$I$85,"Onaylandı")&gt;0,"Var","Yok"))</f>
      </c>
      <c r="O23" s="10">
        <f>IF(E23="","",EDATE(E23,12*(N(G23)+1)))</f>
      </c>
      <c r="P23" s="9">
        <f>IF(O23="","",O23-'Özet'!$C$6)</f>
      </c>
      <c r="Q23" s="13"/>
    </row>
    <row r="24" ht="18" customHeight="1" spans="1:17" x14ac:dyDescent="0.25">
      <c r="A24" s="6">
        <v>19</v>
      </c>
      <c r="B24" s="13"/>
      <c r="C24" s="13"/>
      <c r="D24" s="13"/>
      <c r="E24" s="14"/>
      <c r="F24" s="14"/>
      <c r="G24" s="9">
        <f>IF(E24="","",IFERROR(DATEDIF(E24,'Özet'!$C$6,"y"),0))</f>
      </c>
      <c r="H24" s="10">
        <f>IF(OR(E24="",N(G24)&lt;1),"",EDATE(E24,12*G24))</f>
      </c>
      <c r="I24" s="9">
        <f>IF(OR(H24="",F24=""),"",DATEDIF(F24,H24,"y"))</f>
      </c>
      <c r="J24" s="9">
        <f>IF(C24="","",IF(N(G24)&lt;1,0,IF(AND(N(I24)&gt;0,OR(N(I24)&lt;=18,N(I24)&gt;=50)),MAX('Özet'!$C$10,IF(G24&gt;=15,'Özet'!$C$9,IF(G24&gt;5,'Özet'!$C$8,'Özet'!$C$7))),IF(G24&gt;=15,'Özet'!$C$9,IF(G24&gt;5,'Özet'!$C$8,'Özet'!$C$7)))))</f>
      </c>
      <c r="K24" s="15"/>
      <c r="L24" s="9">
        <f>IF(C24="","",SUMIFS('İzin Kullanımları'!$G$6:$G$85,'İzin Kullanımları'!$B$6:$B$85,B24,'İzin Kullanımları'!$I$6:$I$85,"Onaylandı"))</f>
      </c>
      <c r="M24" s="9">
        <f>IF(C24="","",N(K24)+N(J24)-N(L24))</f>
      </c>
      <c r="N24" s="12">
        <f>IF(OR(C24="",N(L24)=0),"",IF(COUNTIFS('İzin Kullanımları'!$B$6:$B$85,B24,'İzin Kullanımları'!$G$6:$G$85,"&gt;=10",'İzin Kullanımları'!$I$6:$I$85,"Onaylandı")&gt;0,"Var","Yok"))</f>
      </c>
      <c r="O24" s="10">
        <f>IF(E24="","",EDATE(E24,12*(N(G24)+1)))</f>
      </c>
      <c r="P24" s="9">
        <f>IF(O24="","",O24-'Özet'!$C$6)</f>
      </c>
      <c r="Q24" s="13"/>
    </row>
    <row r="25" ht="18" customHeight="1" spans="1:17" x14ac:dyDescent="0.25">
      <c r="A25" s="6">
        <v>20</v>
      </c>
      <c r="B25" s="13"/>
      <c r="C25" s="13"/>
      <c r="D25" s="13"/>
      <c r="E25" s="14"/>
      <c r="F25" s="14"/>
      <c r="G25" s="9">
        <f>IF(E25="","",IFERROR(DATEDIF(E25,'Özet'!$C$6,"y"),0))</f>
      </c>
      <c r="H25" s="10">
        <f>IF(OR(E25="",N(G25)&lt;1),"",EDATE(E25,12*G25))</f>
      </c>
      <c r="I25" s="9">
        <f>IF(OR(H25="",F25=""),"",DATEDIF(F25,H25,"y"))</f>
      </c>
      <c r="J25" s="9">
        <f>IF(C25="","",IF(N(G25)&lt;1,0,IF(AND(N(I25)&gt;0,OR(N(I25)&lt;=18,N(I25)&gt;=50)),MAX('Özet'!$C$10,IF(G25&gt;=15,'Özet'!$C$9,IF(G25&gt;5,'Özet'!$C$8,'Özet'!$C$7))),IF(G25&gt;=15,'Özet'!$C$9,IF(G25&gt;5,'Özet'!$C$8,'Özet'!$C$7)))))</f>
      </c>
      <c r="K25" s="15"/>
      <c r="L25" s="9">
        <f>IF(C25="","",SUMIFS('İzin Kullanımları'!$G$6:$G$85,'İzin Kullanımları'!$B$6:$B$85,B25,'İzin Kullanımları'!$I$6:$I$85,"Onaylandı"))</f>
      </c>
      <c r="M25" s="9">
        <f>IF(C25="","",N(K25)+N(J25)-N(L25))</f>
      </c>
      <c r="N25" s="12">
        <f>IF(OR(C25="",N(L25)=0),"",IF(COUNTIFS('İzin Kullanımları'!$B$6:$B$85,B25,'İzin Kullanımları'!$G$6:$G$85,"&gt;=10",'İzin Kullanımları'!$I$6:$I$85,"Onaylandı")&gt;0,"Var","Yok"))</f>
      </c>
      <c r="O25" s="10">
        <f>IF(E25="","",EDATE(E25,12*(N(G25)+1)))</f>
      </c>
      <c r="P25" s="9">
        <f>IF(O25="","",O25-'Özet'!$C$6)</f>
      </c>
      <c r="Q25" s="13"/>
    </row>
    <row r="26" ht="18" customHeight="1" spans="1:17" x14ac:dyDescent="0.25">
      <c r="A26" s="6">
        <v>21</v>
      </c>
      <c r="B26" s="13"/>
      <c r="C26" s="13"/>
      <c r="D26" s="13"/>
      <c r="E26" s="14"/>
      <c r="F26" s="14"/>
      <c r="G26" s="9">
        <f>IF(E26="","",IFERROR(DATEDIF(E26,'Özet'!$C$6,"y"),0))</f>
      </c>
      <c r="H26" s="10">
        <f>IF(OR(E26="",N(G26)&lt;1),"",EDATE(E26,12*G26))</f>
      </c>
      <c r="I26" s="9">
        <f>IF(OR(H26="",F26=""),"",DATEDIF(F26,H26,"y"))</f>
      </c>
      <c r="J26" s="9">
        <f>IF(C26="","",IF(N(G26)&lt;1,0,IF(AND(N(I26)&gt;0,OR(N(I26)&lt;=18,N(I26)&gt;=50)),MAX('Özet'!$C$10,IF(G26&gt;=15,'Özet'!$C$9,IF(G26&gt;5,'Özet'!$C$8,'Özet'!$C$7))),IF(G26&gt;=15,'Özet'!$C$9,IF(G26&gt;5,'Özet'!$C$8,'Özet'!$C$7)))))</f>
      </c>
      <c r="K26" s="15"/>
      <c r="L26" s="9">
        <f>IF(C26="","",SUMIFS('İzin Kullanımları'!$G$6:$G$85,'İzin Kullanımları'!$B$6:$B$85,B26,'İzin Kullanımları'!$I$6:$I$85,"Onaylandı"))</f>
      </c>
      <c r="M26" s="9">
        <f>IF(C26="","",N(K26)+N(J26)-N(L26))</f>
      </c>
      <c r="N26" s="12">
        <f>IF(OR(C26="",N(L26)=0),"",IF(COUNTIFS('İzin Kullanımları'!$B$6:$B$85,B26,'İzin Kullanımları'!$G$6:$G$85,"&gt;=10",'İzin Kullanımları'!$I$6:$I$85,"Onaylandı")&gt;0,"Var","Yok"))</f>
      </c>
      <c r="O26" s="10">
        <f>IF(E26="","",EDATE(E26,12*(N(G26)+1)))</f>
      </c>
      <c r="P26" s="9">
        <f>IF(O26="","",O26-'Özet'!$C$6)</f>
      </c>
      <c r="Q26" s="13"/>
    </row>
    <row r="27" ht="18" customHeight="1" spans="1:17" x14ac:dyDescent="0.25">
      <c r="A27" s="6">
        <v>22</v>
      </c>
      <c r="B27" s="13"/>
      <c r="C27" s="13"/>
      <c r="D27" s="13"/>
      <c r="E27" s="14"/>
      <c r="F27" s="14"/>
      <c r="G27" s="9">
        <f>IF(E27="","",IFERROR(DATEDIF(E27,'Özet'!$C$6,"y"),0))</f>
      </c>
      <c r="H27" s="10">
        <f>IF(OR(E27="",N(G27)&lt;1),"",EDATE(E27,12*G27))</f>
      </c>
      <c r="I27" s="9">
        <f>IF(OR(H27="",F27=""),"",DATEDIF(F27,H27,"y"))</f>
      </c>
      <c r="J27" s="9">
        <f>IF(C27="","",IF(N(G27)&lt;1,0,IF(AND(N(I27)&gt;0,OR(N(I27)&lt;=18,N(I27)&gt;=50)),MAX('Özet'!$C$10,IF(G27&gt;=15,'Özet'!$C$9,IF(G27&gt;5,'Özet'!$C$8,'Özet'!$C$7))),IF(G27&gt;=15,'Özet'!$C$9,IF(G27&gt;5,'Özet'!$C$8,'Özet'!$C$7)))))</f>
      </c>
      <c r="K27" s="15"/>
      <c r="L27" s="9">
        <f>IF(C27="","",SUMIFS('İzin Kullanımları'!$G$6:$G$85,'İzin Kullanımları'!$B$6:$B$85,B27,'İzin Kullanımları'!$I$6:$I$85,"Onaylandı"))</f>
      </c>
      <c r="M27" s="9">
        <f>IF(C27="","",N(K27)+N(J27)-N(L27))</f>
      </c>
      <c r="N27" s="12">
        <f>IF(OR(C27="",N(L27)=0),"",IF(COUNTIFS('İzin Kullanımları'!$B$6:$B$85,B27,'İzin Kullanımları'!$G$6:$G$85,"&gt;=10",'İzin Kullanımları'!$I$6:$I$85,"Onaylandı")&gt;0,"Var","Yok"))</f>
      </c>
      <c r="O27" s="10">
        <f>IF(E27="","",EDATE(E27,12*(N(G27)+1)))</f>
      </c>
      <c r="P27" s="9">
        <f>IF(O27="","",O27-'Özet'!$C$6)</f>
      </c>
      <c r="Q27" s="13"/>
    </row>
    <row r="28" ht="18" customHeight="1" spans="1:17" x14ac:dyDescent="0.25">
      <c r="A28" s="6">
        <v>23</v>
      </c>
      <c r="B28" s="13"/>
      <c r="C28" s="13"/>
      <c r="D28" s="13"/>
      <c r="E28" s="14"/>
      <c r="F28" s="14"/>
      <c r="G28" s="9">
        <f>IF(E28="","",IFERROR(DATEDIF(E28,'Özet'!$C$6,"y"),0))</f>
      </c>
      <c r="H28" s="10">
        <f>IF(OR(E28="",N(G28)&lt;1),"",EDATE(E28,12*G28))</f>
      </c>
      <c r="I28" s="9">
        <f>IF(OR(H28="",F28=""),"",DATEDIF(F28,H28,"y"))</f>
      </c>
      <c r="J28" s="9">
        <f>IF(C28="","",IF(N(G28)&lt;1,0,IF(AND(N(I28)&gt;0,OR(N(I28)&lt;=18,N(I28)&gt;=50)),MAX('Özet'!$C$10,IF(G28&gt;=15,'Özet'!$C$9,IF(G28&gt;5,'Özet'!$C$8,'Özet'!$C$7))),IF(G28&gt;=15,'Özet'!$C$9,IF(G28&gt;5,'Özet'!$C$8,'Özet'!$C$7)))))</f>
      </c>
      <c r="K28" s="15"/>
      <c r="L28" s="9">
        <f>IF(C28="","",SUMIFS('İzin Kullanımları'!$G$6:$G$85,'İzin Kullanımları'!$B$6:$B$85,B28,'İzin Kullanımları'!$I$6:$I$85,"Onaylandı"))</f>
      </c>
      <c r="M28" s="9">
        <f>IF(C28="","",N(K28)+N(J28)-N(L28))</f>
      </c>
      <c r="N28" s="12">
        <f>IF(OR(C28="",N(L28)=0),"",IF(COUNTIFS('İzin Kullanımları'!$B$6:$B$85,B28,'İzin Kullanımları'!$G$6:$G$85,"&gt;=10",'İzin Kullanımları'!$I$6:$I$85,"Onaylandı")&gt;0,"Var","Yok"))</f>
      </c>
      <c r="O28" s="10">
        <f>IF(E28="","",EDATE(E28,12*(N(G28)+1)))</f>
      </c>
      <c r="P28" s="9">
        <f>IF(O28="","",O28-'Özet'!$C$6)</f>
      </c>
      <c r="Q28" s="13"/>
    </row>
    <row r="29" ht="18" customHeight="1" spans="1:17" x14ac:dyDescent="0.25">
      <c r="A29" s="6">
        <v>24</v>
      </c>
      <c r="B29" s="13"/>
      <c r="C29" s="13"/>
      <c r="D29" s="13"/>
      <c r="E29" s="14"/>
      <c r="F29" s="14"/>
      <c r="G29" s="9">
        <f>IF(E29="","",IFERROR(DATEDIF(E29,'Özet'!$C$6,"y"),0))</f>
      </c>
      <c r="H29" s="10">
        <f>IF(OR(E29="",N(G29)&lt;1),"",EDATE(E29,12*G29))</f>
      </c>
      <c r="I29" s="9">
        <f>IF(OR(H29="",F29=""),"",DATEDIF(F29,H29,"y"))</f>
      </c>
      <c r="J29" s="9">
        <f>IF(C29="","",IF(N(G29)&lt;1,0,IF(AND(N(I29)&gt;0,OR(N(I29)&lt;=18,N(I29)&gt;=50)),MAX('Özet'!$C$10,IF(G29&gt;=15,'Özet'!$C$9,IF(G29&gt;5,'Özet'!$C$8,'Özet'!$C$7))),IF(G29&gt;=15,'Özet'!$C$9,IF(G29&gt;5,'Özet'!$C$8,'Özet'!$C$7)))))</f>
      </c>
      <c r="K29" s="15"/>
      <c r="L29" s="9">
        <f>IF(C29="","",SUMIFS('İzin Kullanımları'!$G$6:$G$85,'İzin Kullanımları'!$B$6:$B$85,B29,'İzin Kullanımları'!$I$6:$I$85,"Onaylandı"))</f>
      </c>
      <c r="M29" s="9">
        <f>IF(C29="","",N(K29)+N(J29)-N(L29))</f>
      </c>
      <c r="N29" s="12">
        <f>IF(OR(C29="",N(L29)=0),"",IF(COUNTIFS('İzin Kullanımları'!$B$6:$B$85,B29,'İzin Kullanımları'!$G$6:$G$85,"&gt;=10",'İzin Kullanımları'!$I$6:$I$85,"Onaylandı")&gt;0,"Var","Yok"))</f>
      </c>
      <c r="O29" s="10">
        <f>IF(E29="","",EDATE(E29,12*(N(G29)+1)))</f>
      </c>
      <c r="P29" s="9">
        <f>IF(O29="","",O29-'Özet'!$C$6)</f>
      </c>
      <c r="Q29" s="13"/>
    </row>
    <row r="30" ht="18" customHeight="1" spans="1:17" x14ac:dyDescent="0.25">
      <c r="A30" s="6">
        <v>25</v>
      </c>
      <c r="B30" s="13"/>
      <c r="C30" s="13"/>
      <c r="D30" s="13"/>
      <c r="E30" s="14"/>
      <c r="F30" s="14"/>
      <c r="G30" s="9">
        <f>IF(E30="","",IFERROR(DATEDIF(E30,'Özet'!$C$6,"y"),0))</f>
      </c>
      <c r="H30" s="10">
        <f>IF(OR(E30="",N(G30)&lt;1),"",EDATE(E30,12*G30))</f>
      </c>
      <c r="I30" s="9">
        <f>IF(OR(H30="",F30=""),"",DATEDIF(F30,H30,"y"))</f>
      </c>
      <c r="J30" s="9">
        <f>IF(C30="","",IF(N(G30)&lt;1,0,IF(AND(N(I30)&gt;0,OR(N(I30)&lt;=18,N(I30)&gt;=50)),MAX('Özet'!$C$10,IF(G30&gt;=15,'Özet'!$C$9,IF(G30&gt;5,'Özet'!$C$8,'Özet'!$C$7))),IF(G30&gt;=15,'Özet'!$C$9,IF(G30&gt;5,'Özet'!$C$8,'Özet'!$C$7)))))</f>
      </c>
      <c r="K30" s="15"/>
      <c r="L30" s="9">
        <f>IF(C30="","",SUMIFS('İzin Kullanımları'!$G$6:$G$85,'İzin Kullanımları'!$B$6:$B$85,B30,'İzin Kullanımları'!$I$6:$I$85,"Onaylandı"))</f>
      </c>
      <c r="M30" s="9">
        <f>IF(C30="","",N(K30)+N(J30)-N(L30))</f>
      </c>
      <c r="N30" s="12">
        <f>IF(OR(C30="",N(L30)=0),"",IF(COUNTIFS('İzin Kullanımları'!$B$6:$B$85,B30,'İzin Kullanımları'!$G$6:$G$85,"&gt;=10",'İzin Kullanımları'!$I$6:$I$85,"Onaylandı")&gt;0,"Var","Yok"))</f>
      </c>
      <c r="O30" s="10">
        <f>IF(E30="","",EDATE(E30,12*(N(G30)+1)))</f>
      </c>
      <c r="P30" s="9">
        <f>IF(O30="","",O30-'Özet'!$C$6)</f>
      </c>
      <c r="Q30" s="13"/>
    </row>
    <row r="31" ht="18" customHeight="1" spans="1:17" x14ac:dyDescent="0.25">
      <c r="A31" s="6">
        <v>26</v>
      </c>
      <c r="B31" s="13"/>
      <c r="C31" s="13"/>
      <c r="D31" s="13"/>
      <c r="E31" s="14"/>
      <c r="F31" s="14"/>
      <c r="G31" s="9">
        <f>IF(E31="","",IFERROR(DATEDIF(E31,'Özet'!$C$6,"y"),0))</f>
      </c>
      <c r="H31" s="10">
        <f>IF(OR(E31="",N(G31)&lt;1),"",EDATE(E31,12*G31))</f>
      </c>
      <c r="I31" s="9">
        <f>IF(OR(H31="",F31=""),"",DATEDIF(F31,H31,"y"))</f>
      </c>
      <c r="J31" s="9">
        <f>IF(C31="","",IF(N(G31)&lt;1,0,IF(AND(N(I31)&gt;0,OR(N(I31)&lt;=18,N(I31)&gt;=50)),MAX('Özet'!$C$10,IF(G31&gt;=15,'Özet'!$C$9,IF(G31&gt;5,'Özet'!$C$8,'Özet'!$C$7))),IF(G31&gt;=15,'Özet'!$C$9,IF(G31&gt;5,'Özet'!$C$8,'Özet'!$C$7)))))</f>
      </c>
      <c r="K31" s="15"/>
      <c r="L31" s="9">
        <f>IF(C31="","",SUMIFS('İzin Kullanımları'!$G$6:$G$85,'İzin Kullanımları'!$B$6:$B$85,B31,'İzin Kullanımları'!$I$6:$I$85,"Onaylandı"))</f>
      </c>
      <c r="M31" s="9">
        <f>IF(C31="","",N(K31)+N(J31)-N(L31))</f>
      </c>
      <c r="N31" s="12">
        <f>IF(OR(C31="",N(L31)=0),"",IF(COUNTIFS('İzin Kullanımları'!$B$6:$B$85,B31,'İzin Kullanımları'!$G$6:$G$85,"&gt;=10",'İzin Kullanımları'!$I$6:$I$85,"Onaylandı")&gt;0,"Var","Yok"))</f>
      </c>
      <c r="O31" s="10">
        <f>IF(E31="","",EDATE(E31,12*(N(G31)+1)))</f>
      </c>
      <c r="P31" s="9">
        <f>IF(O31="","",O31-'Özet'!$C$6)</f>
      </c>
      <c r="Q31" s="13"/>
    </row>
    <row r="32" ht="18" customHeight="1" spans="1:17" x14ac:dyDescent="0.25">
      <c r="A32" s="6">
        <v>27</v>
      </c>
      <c r="B32" s="13"/>
      <c r="C32" s="13"/>
      <c r="D32" s="13"/>
      <c r="E32" s="14"/>
      <c r="F32" s="14"/>
      <c r="G32" s="9">
        <f>IF(E32="","",IFERROR(DATEDIF(E32,'Özet'!$C$6,"y"),0))</f>
      </c>
      <c r="H32" s="10">
        <f>IF(OR(E32="",N(G32)&lt;1),"",EDATE(E32,12*G32))</f>
      </c>
      <c r="I32" s="9">
        <f>IF(OR(H32="",F32=""),"",DATEDIF(F32,H32,"y"))</f>
      </c>
      <c r="J32" s="9">
        <f>IF(C32="","",IF(N(G32)&lt;1,0,IF(AND(N(I32)&gt;0,OR(N(I32)&lt;=18,N(I32)&gt;=50)),MAX('Özet'!$C$10,IF(G32&gt;=15,'Özet'!$C$9,IF(G32&gt;5,'Özet'!$C$8,'Özet'!$C$7))),IF(G32&gt;=15,'Özet'!$C$9,IF(G32&gt;5,'Özet'!$C$8,'Özet'!$C$7)))))</f>
      </c>
      <c r="K32" s="15"/>
      <c r="L32" s="9">
        <f>IF(C32="","",SUMIFS('İzin Kullanımları'!$G$6:$G$85,'İzin Kullanımları'!$B$6:$B$85,B32,'İzin Kullanımları'!$I$6:$I$85,"Onaylandı"))</f>
      </c>
      <c r="M32" s="9">
        <f>IF(C32="","",N(K32)+N(J32)-N(L32))</f>
      </c>
      <c r="N32" s="12">
        <f>IF(OR(C32="",N(L32)=0),"",IF(COUNTIFS('İzin Kullanımları'!$B$6:$B$85,B32,'İzin Kullanımları'!$G$6:$G$85,"&gt;=10",'İzin Kullanımları'!$I$6:$I$85,"Onaylandı")&gt;0,"Var","Yok"))</f>
      </c>
      <c r="O32" s="10">
        <f>IF(E32="","",EDATE(E32,12*(N(G32)+1)))</f>
      </c>
      <c r="P32" s="9">
        <f>IF(O32="","",O32-'Özet'!$C$6)</f>
      </c>
      <c r="Q32" s="13"/>
    </row>
    <row r="33" ht="18" customHeight="1" spans="1:17" x14ac:dyDescent="0.25">
      <c r="A33" s="6">
        <v>28</v>
      </c>
      <c r="B33" s="13"/>
      <c r="C33" s="13"/>
      <c r="D33" s="13"/>
      <c r="E33" s="14"/>
      <c r="F33" s="14"/>
      <c r="G33" s="9">
        <f>IF(E33="","",IFERROR(DATEDIF(E33,'Özet'!$C$6,"y"),0))</f>
      </c>
      <c r="H33" s="10">
        <f>IF(OR(E33="",N(G33)&lt;1),"",EDATE(E33,12*G33))</f>
      </c>
      <c r="I33" s="9">
        <f>IF(OR(H33="",F33=""),"",DATEDIF(F33,H33,"y"))</f>
      </c>
      <c r="J33" s="9">
        <f>IF(C33="","",IF(N(G33)&lt;1,0,IF(AND(N(I33)&gt;0,OR(N(I33)&lt;=18,N(I33)&gt;=50)),MAX('Özet'!$C$10,IF(G33&gt;=15,'Özet'!$C$9,IF(G33&gt;5,'Özet'!$C$8,'Özet'!$C$7))),IF(G33&gt;=15,'Özet'!$C$9,IF(G33&gt;5,'Özet'!$C$8,'Özet'!$C$7)))))</f>
      </c>
      <c r="K33" s="15"/>
      <c r="L33" s="9">
        <f>IF(C33="","",SUMIFS('İzin Kullanımları'!$G$6:$G$85,'İzin Kullanımları'!$B$6:$B$85,B33,'İzin Kullanımları'!$I$6:$I$85,"Onaylandı"))</f>
      </c>
      <c r="M33" s="9">
        <f>IF(C33="","",N(K33)+N(J33)-N(L33))</f>
      </c>
      <c r="N33" s="12">
        <f>IF(OR(C33="",N(L33)=0),"",IF(COUNTIFS('İzin Kullanımları'!$B$6:$B$85,B33,'İzin Kullanımları'!$G$6:$G$85,"&gt;=10",'İzin Kullanımları'!$I$6:$I$85,"Onaylandı")&gt;0,"Var","Yok"))</f>
      </c>
      <c r="O33" s="10">
        <f>IF(E33="","",EDATE(E33,12*(N(G33)+1)))</f>
      </c>
      <c r="P33" s="9">
        <f>IF(O33="","",O33-'Özet'!$C$6)</f>
      </c>
      <c r="Q33" s="13"/>
    </row>
    <row r="34" ht="18" customHeight="1" spans="1:17" x14ac:dyDescent="0.25">
      <c r="A34" s="6">
        <v>29</v>
      </c>
      <c r="B34" s="13"/>
      <c r="C34" s="13"/>
      <c r="D34" s="13"/>
      <c r="E34" s="14"/>
      <c r="F34" s="14"/>
      <c r="G34" s="9">
        <f>IF(E34="","",IFERROR(DATEDIF(E34,'Özet'!$C$6,"y"),0))</f>
      </c>
      <c r="H34" s="10">
        <f>IF(OR(E34="",N(G34)&lt;1),"",EDATE(E34,12*G34))</f>
      </c>
      <c r="I34" s="9">
        <f>IF(OR(H34="",F34=""),"",DATEDIF(F34,H34,"y"))</f>
      </c>
      <c r="J34" s="9">
        <f>IF(C34="","",IF(N(G34)&lt;1,0,IF(AND(N(I34)&gt;0,OR(N(I34)&lt;=18,N(I34)&gt;=50)),MAX('Özet'!$C$10,IF(G34&gt;=15,'Özet'!$C$9,IF(G34&gt;5,'Özet'!$C$8,'Özet'!$C$7))),IF(G34&gt;=15,'Özet'!$C$9,IF(G34&gt;5,'Özet'!$C$8,'Özet'!$C$7)))))</f>
      </c>
      <c r="K34" s="15"/>
      <c r="L34" s="9">
        <f>IF(C34="","",SUMIFS('İzin Kullanımları'!$G$6:$G$85,'İzin Kullanımları'!$B$6:$B$85,B34,'İzin Kullanımları'!$I$6:$I$85,"Onaylandı"))</f>
      </c>
      <c r="M34" s="9">
        <f>IF(C34="","",N(K34)+N(J34)-N(L34))</f>
      </c>
      <c r="N34" s="12">
        <f>IF(OR(C34="",N(L34)=0),"",IF(COUNTIFS('İzin Kullanımları'!$B$6:$B$85,B34,'İzin Kullanımları'!$G$6:$G$85,"&gt;=10",'İzin Kullanımları'!$I$6:$I$85,"Onaylandı")&gt;0,"Var","Yok"))</f>
      </c>
      <c r="O34" s="10">
        <f>IF(E34="","",EDATE(E34,12*(N(G34)+1)))</f>
      </c>
      <c r="P34" s="9">
        <f>IF(O34="","",O34-'Özet'!$C$6)</f>
      </c>
      <c r="Q34" s="13"/>
    </row>
    <row r="35" ht="18" customHeight="1" spans="1:17" x14ac:dyDescent="0.25">
      <c r="A35" s="6">
        <v>30</v>
      </c>
      <c r="B35" s="13"/>
      <c r="C35" s="13"/>
      <c r="D35" s="13"/>
      <c r="E35" s="14"/>
      <c r="F35" s="14"/>
      <c r="G35" s="9">
        <f>IF(E35="","",IFERROR(DATEDIF(E35,'Özet'!$C$6,"y"),0))</f>
      </c>
      <c r="H35" s="10">
        <f>IF(OR(E35="",N(G35)&lt;1),"",EDATE(E35,12*G35))</f>
      </c>
      <c r="I35" s="9">
        <f>IF(OR(H35="",F35=""),"",DATEDIF(F35,H35,"y"))</f>
      </c>
      <c r="J35" s="9">
        <f>IF(C35="","",IF(N(G35)&lt;1,0,IF(AND(N(I35)&gt;0,OR(N(I35)&lt;=18,N(I35)&gt;=50)),MAX('Özet'!$C$10,IF(G35&gt;=15,'Özet'!$C$9,IF(G35&gt;5,'Özet'!$C$8,'Özet'!$C$7))),IF(G35&gt;=15,'Özet'!$C$9,IF(G35&gt;5,'Özet'!$C$8,'Özet'!$C$7)))))</f>
      </c>
      <c r="K35" s="15"/>
      <c r="L35" s="9">
        <f>IF(C35="","",SUMIFS('İzin Kullanımları'!$G$6:$G$85,'İzin Kullanımları'!$B$6:$B$85,B35,'İzin Kullanımları'!$I$6:$I$85,"Onaylandı"))</f>
      </c>
      <c r="M35" s="9">
        <f>IF(C35="","",N(K35)+N(J35)-N(L35))</f>
      </c>
      <c r="N35" s="12">
        <f>IF(OR(C35="",N(L35)=0),"",IF(COUNTIFS('İzin Kullanımları'!$B$6:$B$85,B35,'İzin Kullanımları'!$G$6:$G$85,"&gt;=10",'İzin Kullanımları'!$I$6:$I$85,"Onaylandı")&gt;0,"Var","Yok"))</f>
      </c>
      <c r="O35" s="10">
        <f>IF(E35="","",EDATE(E35,12*(N(G35)+1)))</f>
      </c>
      <c r="P35" s="9">
        <f>IF(O35="","",O35-'Özet'!$C$6)</f>
      </c>
      <c r="Q35" s="13"/>
    </row>
    <row r="36" ht="18" customHeight="1" spans="1:17" x14ac:dyDescent="0.25">
      <c r="A36" s="6">
        <v>31</v>
      </c>
      <c r="B36" s="13"/>
      <c r="C36" s="13"/>
      <c r="D36" s="13"/>
      <c r="E36" s="14"/>
      <c r="F36" s="14"/>
      <c r="G36" s="9">
        <f>IF(E36="","",IFERROR(DATEDIF(E36,'Özet'!$C$6,"y"),0))</f>
      </c>
      <c r="H36" s="10">
        <f>IF(OR(E36="",N(G36)&lt;1),"",EDATE(E36,12*G36))</f>
      </c>
      <c r="I36" s="9">
        <f>IF(OR(H36="",F36=""),"",DATEDIF(F36,H36,"y"))</f>
      </c>
      <c r="J36" s="9">
        <f>IF(C36="","",IF(N(G36)&lt;1,0,IF(AND(N(I36)&gt;0,OR(N(I36)&lt;=18,N(I36)&gt;=50)),MAX('Özet'!$C$10,IF(G36&gt;=15,'Özet'!$C$9,IF(G36&gt;5,'Özet'!$C$8,'Özet'!$C$7))),IF(G36&gt;=15,'Özet'!$C$9,IF(G36&gt;5,'Özet'!$C$8,'Özet'!$C$7)))))</f>
      </c>
      <c r="K36" s="15"/>
      <c r="L36" s="9">
        <f>IF(C36="","",SUMIFS('İzin Kullanımları'!$G$6:$G$85,'İzin Kullanımları'!$B$6:$B$85,B36,'İzin Kullanımları'!$I$6:$I$85,"Onaylandı"))</f>
      </c>
      <c r="M36" s="9">
        <f>IF(C36="","",N(K36)+N(J36)-N(L36))</f>
      </c>
      <c r="N36" s="12">
        <f>IF(OR(C36="",N(L36)=0),"",IF(COUNTIFS('İzin Kullanımları'!$B$6:$B$85,B36,'İzin Kullanımları'!$G$6:$G$85,"&gt;=10",'İzin Kullanımları'!$I$6:$I$85,"Onaylandı")&gt;0,"Var","Yok"))</f>
      </c>
      <c r="O36" s="10">
        <f>IF(E36="","",EDATE(E36,12*(N(G36)+1)))</f>
      </c>
      <c r="P36" s="9">
        <f>IF(O36="","",O36-'Özet'!$C$6)</f>
      </c>
      <c r="Q36" s="13"/>
    </row>
    <row r="37" ht="18" customHeight="1" spans="1:17" x14ac:dyDescent="0.25">
      <c r="A37" s="6">
        <v>32</v>
      </c>
      <c r="B37" s="13"/>
      <c r="C37" s="13"/>
      <c r="D37" s="13"/>
      <c r="E37" s="14"/>
      <c r="F37" s="14"/>
      <c r="G37" s="9">
        <f>IF(E37="","",IFERROR(DATEDIF(E37,'Özet'!$C$6,"y"),0))</f>
      </c>
      <c r="H37" s="10">
        <f>IF(OR(E37="",N(G37)&lt;1),"",EDATE(E37,12*G37))</f>
      </c>
      <c r="I37" s="9">
        <f>IF(OR(H37="",F37=""),"",DATEDIF(F37,H37,"y"))</f>
      </c>
      <c r="J37" s="9">
        <f>IF(C37="","",IF(N(G37)&lt;1,0,IF(AND(N(I37)&gt;0,OR(N(I37)&lt;=18,N(I37)&gt;=50)),MAX('Özet'!$C$10,IF(G37&gt;=15,'Özet'!$C$9,IF(G37&gt;5,'Özet'!$C$8,'Özet'!$C$7))),IF(G37&gt;=15,'Özet'!$C$9,IF(G37&gt;5,'Özet'!$C$8,'Özet'!$C$7)))))</f>
      </c>
      <c r="K37" s="15"/>
      <c r="L37" s="9">
        <f>IF(C37="","",SUMIFS('İzin Kullanımları'!$G$6:$G$85,'İzin Kullanımları'!$B$6:$B$85,B37,'İzin Kullanımları'!$I$6:$I$85,"Onaylandı"))</f>
      </c>
      <c r="M37" s="9">
        <f>IF(C37="","",N(K37)+N(J37)-N(L37))</f>
      </c>
      <c r="N37" s="12">
        <f>IF(OR(C37="",N(L37)=0),"",IF(COUNTIFS('İzin Kullanımları'!$B$6:$B$85,B37,'İzin Kullanımları'!$G$6:$G$85,"&gt;=10",'İzin Kullanımları'!$I$6:$I$85,"Onaylandı")&gt;0,"Var","Yok"))</f>
      </c>
      <c r="O37" s="10">
        <f>IF(E37="","",EDATE(E37,12*(N(G37)+1)))</f>
      </c>
      <c r="P37" s="9">
        <f>IF(O37="","",O37-'Özet'!$C$6)</f>
      </c>
      <c r="Q37" s="13"/>
    </row>
    <row r="38" ht="18" customHeight="1" spans="1:17" x14ac:dyDescent="0.25">
      <c r="A38" s="6">
        <v>33</v>
      </c>
      <c r="B38" s="13"/>
      <c r="C38" s="13"/>
      <c r="D38" s="13"/>
      <c r="E38" s="14"/>
      <c r="F38" s="14"/>
      <c r="G38" s="9">
        <f>IF(E38="","",IFERROR(DATEDIF(E38,'Özet'!$C$6,"y"),0))</f>
      </c>
      <c r="H38" s="10">
        <f>IF(OR(E38="",N(G38)&lt;1),"",EDATE(E38,12*G38))</f>
      </c>
      <c r="I38" s="9">
        <f>IF(OR(H38="",F38=""),"",DATEDIF(F38,H38,"y"))</f>
      </c>
      <c r="J38" s="9">
        <f>IF(C38="","",IF(N(G38)&lt;1,0,IF(AND(N(I38)&gt;0,OR(N(I38)&lt;=18,N(I38)&gt;=50)),MAX('Özet'!$C$10,IF(G38&gt;=15,'Özet'!$C$9,IF(G38&gt;5,'Özet'!$C$8,'Özet'!$C$7))),IF(G38&gt;=15,'Özet'!$C$9,IF(G38&gt;5,'Özet'!$C$8,'Özet'!$C$7)))))</f>
      </c>
      <c r="K38" s="15"/>
      <c r="L38" s="9">
        <f>IF(C38="","",SUMIFS('İzin Kullanımları'!$G$6:$G$85,'İzin Kullanımları'!$B$6:$B$85,B38,'İzin Kullanımları'!$I$6:$I$85,"Onaylandı"))</f>
      </c>
      <c r="M38" s="9">
        <f>IF(C38="","",N(K38)+N(J38)-N(L38))</f>
      </c>
      <c r="N38" s="12">
        <f>IF(OR(C38="",N(L38)=0),"",IF(COUNTIFS('İzin Kullanımları'!$B$6:$B$85,B38,'İzin Kullanımları'!$G$6:$G$85,"&gt;=10",'İzin Kullanımları'!$I$6:$I$85,"Onaylandı")&gt;0,"Var","Yok"))</f>
      </c>
      <c r="O38" s="10">
        <f>IF(E38="","",EDATE(E38,12*(N(G38)+1)))</f>
      </c>
      <c r="P38" s="9">
        <f>IF(O38="","",O38-'Özet'!$C$6)</f>
      </c>
      <c r="Q38" s="13"/>
    </row>
    <row r="39" ht="18" customHeight="1" spans="1:17" x14ac:dyDescent="0.25">
      <c r="A39" s="6">
        <v>34</v>
      </c>
      <c r="B39" s="13"/>
      <c r="C39" s="13"/>
      <c r="D39" s="13"/>
      <c r="E39" s="14"/>
      <c r="F39" s="14"/>
      <c r="G39" s="9">
        <f>IF(E39="","",IFERROR(DATEDIF(E39,'Özet'!$C$6,"y"),0))</f>
      </c>
      <c r="H39" s="10">
        <f>IF(OR(E39="",N(G39)&lt;1),"",EDATE(E39,12*G39))</f>
      </c>
      <c r="I39" s="9">
        <f>IF(OR(H39="",F39=""),"",DATEDIF(F39,H39,"y"))</f>
      </c>
      <c r="J39" s="9">
        <f>IF(C39="","",IF(N(G39)&lt;1,0,IF(AND(N(I39)&gt;0,OR(N(I39)&lt;=18,N(I39)&gt;=50)),MAX('Özet'!$C$10,IF(G39&gt;=15,'Özet'!$C$9,IF(G39&gt;5,'Özet'!$C$8,'Özet'!$C$7))),IF(G39&gt;=15,'Özet'!$C$9,IF(G39&gt;5,'Özet'!$C$8,'Özet'!$C$7)))))</f>
      </c>
      <c r="K39" s="15"/>
      <c r="L39" s="9">
        <f>IF(C39="","",SUMIFS('İzin Kullanımları'!$G$6:$G$85,'İzin Kullanımları'!$B$6:$B$85,B39,'İzin Kullanımları'!$I$6:$I$85,"Onaylandı"))</f>
      </c>
      <c r="M39" s="9">
        <f>IF(C39="","",N(K39)+N(J39)-N(L39))</f>
      </c>
      <c r="N39" s="12">
        <f>IF(OR(C39="",N(L39)=0),"",IF(COUNTIFS('İzin Kullanımları'!$B$6:$B$85,B39,'İzin Kullanımları'!$G$6:$G$85,"&gt;=10",'İzin Kullanımları'!$I$6:$I$85,"Onaylandı")&gt;0,"Var","Yok"))</f>
      </c>
      <c r="O39" s="10">
        <f>IF(E39="","",EDATE(E39,12*(N(G39)+1)))</f>
      </c>
      <c r="P39" s="9">
        <f>IF(O39="","",O39-'Özet'!$C$6)</f>
      </c>
      <c r="Q39" s="13"/>
    </row>
    <row r="40" ht="18" customHeight="1" spans="1:17" x14ac:dyDescent="0.25">
      <c r="A40" s="6">
        <v>35</v>
      </c>
      <c r="B40" s="13"/>
      <c r="C40" s="13"/>
      <c r="D40" s="13"/>
      <c r="E40" s="14"/>
      <c r="F40" s="14"/>
      <c r="G40" s="9">
        <f>IF(E40="","",IFERROR(DATEDIF(E40,'Özet'!$C$6,"y"),0))</f>
      </c>
      <c r="H40" s="10">
        <f>IF(OR(E40="",N(G40)&lt;1),"",EDATE(E40,12*G40))</f>
      </c>
      <c r="I40" s="9">
        <f>IF(OR(H40="",F40=""),"",DATEDIF(F40,H40,"y"))</f>
      </c>
      <c r="J40" s="9">
        <f>IF(C40="","",IF(N(G40)&lt;1,0,IF(AND(N(I40)&gt;0,OR(N(I40)&lt;=18,N(I40)&gt;=50)),MAX('Özet'!$C$10,IF(G40&gt;=15,'Özet'!$C$9,IF(G40&gt;5,'Özet'!$C$8,'Özet'!$C$7))),IF(G40&gt;=15,'Özet'!$C$9,IF(G40&gt;5,'Özet'!$C$8,'Özet'!$C$7)))))</f>
      </c>
      <c r="K40" s="15"/>
      <c r="L40" s="9">
        <f>IF(C40="","",SUMIFS('İzin Kullanımları'!$G$6:$G$85,'İzin Kullanımları'!$B$6:$B$85,B40,'İzin Kullanımları'!$I$6:$I$85,"Onaylandı"))</f>
      </c>
      <c r="M40" s="9">
        <f>IF(C40="","",N(K40)+N(J40)-N(L40))</f>
      </c>
      <c r="N40" s="12">
        <f>IF(OR(C40="",N(L40)=0),"",IF(COUNTIFS('İzin Kullanımları'!$B$6:$B$85,B40,'İzin Kullanımları'!$G$6:$G$85,"&gt;=10",'İzin Kullanımları'!$I$6:$I$85,"Onaylandı")&gt;0,"Var","Yok"))</f>
      </c>
      <c r="O40" s="10">
        <f>IF(E40="","",EDATE(E40,12*(N(G40)+1)))</f>
      </c>
      <c r="P40" s="9">
        <f>IF(O40="","",O40-'Özet'!$C$6)</f>
      </c>
      <c r="Q40" s="13"/>
    </row>
    <row r="41" ht="18" customHeight="1" spans="1:17" x14ac:dyDescent="0.25">
      <c r="A41" s="6">
        <v>36</v>
      </c>
      <c r="B41" s="13"/>
      <c r="C41" s="13"/>
      <c r="D41" s="13"/>
      <c r="E41" s="14"/>
      <c r="F41" s="14"/>
      <c r="G41" s="9">
        <f>IF(E41="","",IFERROR(DATEDIF(E41,'Özet'!$C$6,"y"),0))</f>
      </c>
      <c r="H41" s="10">
        <f>IF(OR(E41="",N(G41)&lt;1),"",EDATE(E41,12*G41))</f>
      </c>
      <c r="I41" s="9">
        <f>IF(OR(H41="",F41=""),"",DATEDIF(F41,H41,"y"))</f>
      </c>
      <c r="J41" s="9">
        <f>IF(C41="","",IF(N(G41)&lt;1,0,IF(AND(N(I41)&gt;0,OR(N(I41)&lt;=18,N(I41)&gt;=50)),MAX('Özet'!$C$10,IF(G41&gt;=15,'Özet'!$C$9,IF(G41&gt;5,'Özet'!$C$8,'Özet'!$C$7))),IF(G41&gt;=15,'Özet'!$C$9,IF(G41&gt;5,'Özet'!$C$8,'Özet'!$C$7)))))</f>
      </c>
      <c r="K41" s="15"/>
      <c r="L41" s="9">
        <f>IF(C41="","",SUMIFS('İzin Kullanımları'!$G$6:$G$85,'İzin Kullanımları'!$B$6:$B$85,B41,'İzin Kullanımları'!$I$6:$I$85,"Onaylandı"))</f>
      </c>
      <c r="M41" s="9">
        <f>IF(C41="","",N(K41)+N(J41)-N(L41))</f>
      </c>
      <c r="N41" s="12">
        <f>IF(OR(C41="",N(L41)=0),"",IF(COUNTIFS('İzin Kullanımları'!$B$6:$B$85,B41,'İzin Kullanımları'!$G$6:$G$85,"&gt;=10",'İzin Kullanımları'!$I$6:$I$85,"Onaylandı")&gt;0,"Var","Yok"))</f>
      </c>
      <c r="O41" s="10">
        <f>IF(E41="","",EDATE(E41,12*(N(G41)+1)))</f>
      </c>
      <c r="P41" s="9">
        <f>IF(O41="","",O41-'Özet'!$C$6)</f>
      </c>
      <c r="Q41" s="13"/>
    </row>
    <row r="42" ht="18" customHeight="1" spans="1:17" x14ac:dyDescent="0.25">
      <c r="A42" s="6">
        <v>37</v>
      </c>
      <c r="B42" s="13"/>
      <c r="C42" s="13"/>
      <c r="D42" s="13"/>
      <c r="E42" s="14"/>
      <c r="F42" s="14"/>
      <c r="G42" s="9">
        <f>IF(E42="","",IFERROR(DATEDIF(E42,'Özet'!$C$6,"y"),0))</f>
      </c>
      <c r="H42" s="10">
        <f>IF(OR(E42="",N(G42)&lt;1),"",EDATE(E42,12*G42))</f>
      </c>
      <c r="I42" s="9">
        <f>IF(OR(H42="",F42=""),"",DATEDIF(F42,H42,"y"))</f>
      </c>
      <c r="J42" s="9">
        <f>IF(C42="","",IF(N(G42)&lt;1,0,IF(AND(N(I42)&gt;0,OR(N(I42)&lt;=18,N(I42)&gt;=50)),MAX('Özet'!$C$10,IF(G42&gt;=15,'Özet'!$C$9,IF(G42&gt;5,'Özet'!$C$8,'Özet'!$C$7))),IF(G42&gt;=15,'Özet'!$C$9,IF(G42&gt;5,'Özet'!$C$8,'Özet'!$C$7)))))</f>
      </c>
      <c r="K42" s="15"/>
      <c r="L42" s="9">
        <f>IF(C42="","",SUMIFS('İzin Kullanımları'!$G$6:$G$85,'İzin Kullanımları'!$B$6:$B$85,B42,'İzin Kullanımları'!$I$6:$I$85,"Onaylandı"))</f>
      </c>
      <c r="M42" s="9">
        <f>IF(C42="","",N(K42)+N(J42)-N(L42))</f>
      </c>
      <c r="N42" s="12">
        <f>IF(OR(C42="",N(L42)=0),"",IF(COUNTIFS('İzin Kullanımları'!$B$6:$B$85,B42,'İzin Kullanımları'!$G$6:$G$85,"&gt;=10",'İzin Kullanımları'!$I$6:$I$85,"Onaylandı")&gt;0,"Var","Yok"))</f>
      </c>
      <c r="O42" s="10">
        <f>IF(E42="","",EDATE(E42,12*(N(G42)+1)))</f>
      </c>
      <c r="P42" s="9">
        <f>IF(O42="","",O42-'Özet'!$C$6)</f>
      </c>
      <c r="Q42" s="13"/>
    </row>
    <row r="43" ht="18" customHeight="1" spans="1:17" x14ac:dyDescent="0.25">
      <c r="A43" s="6">
        <v>38</v>
      </c>
      <c r="B43" s="13"/>
      <c r="C43" s="13"/>
      <c r="D43" s="13"/>
      <c r="E43" s="14"/>
      <c r="F43" s="14"/>
      <c r="G43" s="9">
        <f>IF(E43="","",IFERROR(DATEDIF(E43,'Özet'!$C$6,"y"),0))</f>
      </c>
      <c r="H43" s="10">
        <f>IF(OR(E43="",N(G43)&lt;1),"",EDATE(E43,12*G43))</f>
      </c>
      <c r="I43" s="9">
        <f>IF(OR(H43="",F43=""),"",DATEDIF(F43,H43,"y"))</f>
      </c>
      <c r="J43" s="9">
        <f>IF(C43="","",IF(N(G43)&lt;1,0,IF(AND(N(I43)&gt;0,OR(N(I43)&lt;=18,N(I43)&gt;=50)),MAX('Özet'!$C$10,IF(G43&gt;=15,'Özet'!$C$9,IF(G43&gt;5,'Özet'!$C$8,'Özet'!$C$7))),IF(G43&gt;=15,'Özet'!$C$9,IF(G43&gt;5,'Özet'!$C$8,'Özet'!$C$7)))))</f>
      </c>
      <c r="K43" s="15"/>
      <c r="L43" s="9">
        <f>IF(C43="","",SUMIFS('İzin Kullanımları'!$G$6:$G$85,'İzin Kullanımları'!$B$6:$B$85,B43,'İzin Kullanımları'!$I$6:$I$85,"Onaylandı"))</f>
      </c>
      <c r="M43" s="9">
        <f>IF(C43="","",N(K43)+N(J43)-N(L43))</f>
      </c>
      <c r="N43" s="12">
        <f>IF(OR(C43="",N(L43)=0),"",IF(COUNTIFS('İzin Kullanımları'!$B$6:$B$85,B43,'İzin Kullanımları'!$G$6:$G$85,"&gt;=10",'İzin Kullanımları'!$I$6:$I$85,"Onaylandı")&gt;0,"Var","Yok"))</f>
      </c>
      <c r="O43" s="10">
        <f>IF(E43="","",EDATE(E43,12*(N(G43)+1)))</f>
      </c>
      <c r="P43" s="9">
        <f>IF(O43="","",O43-'Özet'!$C$6)</f>
      </c>
      <c r="Q43" s="13"/>
    </row>
    <row r="44" ht="18" customHeight="1" spans="1:17" x14ac:dyDescent="0.25">
      <c r="A44" s="6">
        <v>39</v>
      </c>
      <c r="B44" s="13"/>
      <c r="C44" s="13"/>
      <c r="D44" s="13"/>
      <c r="E44" s="14"/>
      <c r="F44" s="14"/>
      <c r="G44" s="9">
        <f>IF(E44="","",IFERROR(DATEDIF(E44,'Özet'!$C$6,"y"),0))</f>
      </c>
      <c r="H44" s="10">
        <f>IF(OR(E44="",N(G44)&lt;1),"",EDATE(E44,12*G44))</f>
      </c>
      <c r="I44" s="9">
        <f>IF(OR(H44="",F44=""),"",DATEDIF(F44,H44,"y"))</f>
      </c>
      <c r="J44" s="9">
        <f>IF(C44="","",IF(N(G44)&lt;1,0,IF(AND(N(I44)&gt;0,OR(N(I44)&lt;=18,N(I44)&gt;=50)),MAX('Özet'!$C$10,IF(G44&gt;=15,'Özet'!$C$9,IF(G44&gt;5,'Özet'!$C$8,'Özet'!$C$7))),IF(G44&gt;=15,'Özet'!$C$9,IF(G44&gt;5,'Özet'!$C$8,'Özet'!$C$7)))))</f>
      </c>
      <c r="K44" s="15"/>
      <c r="L44" s="9">
        <f>IF(C44="","",SUMIFS('İzin Kullanımları'!$G$6:$G$85,'İzin Kullanımları'!$B$6:$B$85,B44,'İzin Kullanımları'!$I$6:$I$85,"Onaylandı"))</f>
      </c>
      <c r="M44" s="9">
        <f>IF(C44="","",N(K44)+N(J44)-N(L44))</f>
      </c>
      <c r="N44" s="12">
        <f>IF(OR(C44="",N(L44)=0),"",IF(COUNTIFS('İzin Kullanımları'!$B$6:$B$85,B44,'İzin Kullanımları'!$G$6:$G$85,"&gt;=10",'İzin Kullanımları'!$I$6:$I$85,"Onaylandı")&gt;0,"Var","Yok"))</f>
      </c>
      <c r="O44" s="10">
        <f>IF(E44="","",EDATE(E44,12*(N(G44)+1)))</f>
      </c>
      <c r="P44" s="9">
        <f>IF(O44="","",O44-'Özet'!$C$6)</f>
      </c>
      <c r="Q44" s="13"/>
    </row>
    <row r="45" ht="18" customHeight="1" spans="1:17" x14ac:dyDescent="0.25">
      <c r="A45" s="6">
        <v>40</v>
      </c>
      <c r="B45" s="13"/>
      <c r="C45" s="13"/>
      <c r="D45" s="13"/>
      <c r="E45" s="14"/>
      <c r="F45" s="14"/>
      <c r="G45" s="9">
        <f>IF(E45="","",IFERROR(DATEDIF(E45,'Özet'!$C$6,"y"),0))</f>
      </c>
      <c r="H45" s="10">
        <f>IF(OR(E45="",N(G45)&lt;1),"",EDATE(E45,12*G45))</f>
      </c>
      <c r="I45" s="9">
        <f>IF(OR(H45="",F45=""),"",DATEDIF(F45,H45,"y"))</f>
      </c>
      <c r="J45" s="9">
        <f>IF(C45="","",IF(N(G45)&lt;1,0,IF(AND(N(I45)&gt;0,OR(N(I45)&lt;=18,N(I45)&gt;=50)),MAX('Özet'!$C$10,IF(G45&gt;=15,'Özet'!$C$9,IF(G45&gt;5,'Özet'!$C$8,'Özet'!$C$7))),IF(G45&gt;=15,'Özet'!$C$9,IF(G45&gt;5,'Özet'!$C$8,'Özet'!$C$7)))))</f>
      </c>
      <c r="K45" s="15"/>
      <c r="L45" s="9">
        <f>IF(C45="","",SUMIFS('İzin Kullanımları'!$G$6:$G$85,'İzin Kullanımları'!$B$6:$B$85,B45,'İzin Kullanımları'!$I$6:$I$85,"Onaylandı"))</f>
      </c>
      <c r="M45" s="9">
        <f>IF(C45="","",N(K45)+N(J45)-N(L45))</f>
      </c>
      <c r="N45" s="12">
        <f>IF(OR(C45="",N(L45)=0),"",IF(COUNTIFS('İzin Kullanımları'!$B$6:$B$85,B45,'İzin Kullanımları'!$G$6:$G$85,"&gt;=10",'İzin Kullanımları'!$I$6:$I$85,"Onaylandı")&gt;0,"Var","Yok"))</f>
      </c>
      <c r="O45" s="10">
        <f>IF(E45="","",EDATE(E45,12*(N(G45)+1)))</f>
      </c>
      <c r="P45" s="9">
        <f>IF(O45="","",O45-'Özet'!$C$6)</f>
      </c>
      <c r="Q45" s="13"/>
    </row>
    <row r="46" ht="18" customHeight="1" spans="1:17" x14ac:dyDescent="0.25">
      <c r="A46" s="6">
        <v>41</v>
      </c>
      <c r="B46" s="13"/>
      <c r="C46" s="13"/>
      <c r="D46" s="13"/>
      <c r="E46" s="14"/>
      <c r="F46" s="14"/>
      <c r="G46" s="9">
        <f>IF(E46="","",IFERROR(DATEDIF(E46,'Özet'!$C$6,"y"),0))</f>
      </c>
      <c r="H46" s="10">
        <f>IF(OR(E46="",N(G46)&lt;1),"",EDATE(E46,12*G46))</f>
      </c>
      <c r="I46" s="9">
        <f>IF(OR(H46="",F46=""),"",DATEDIF(F46,H46,"y"))</f>
      </c>
      <c r="J46" s="9">
        <f>IF(C46="","",IF(N(G46)&lt;1,0,IF(AND(N(I46)&gt;0,OR(N(I46)&lt;=18,N(I46)&gt;=50)),MAX('Özet'!$C$10,IF(G46&gt;=15,'Özet'!$C$9,IF(G46&gt;5,'Özet'!$C$8,'Özet'!$C$7))),IF(G46&gt;=15,'Özet'!$C$9,IF(G46&gt;5,'Özet'!$C$8,'Özet'!$C$7)))))</f>
      </c>
      <c r="K46" s="15"/>
      <c r="L46" s="9">
        <f>IF(C46="","",SUMIFS('İzin Kullanımları'!$G$6:$G$85,'İzin Kullanımları'!$B$6:$B$85,B46,'İzin Kullanımları'!$I$6:$I$85,"Onaylandı"))</f>
      </c>
      <c r="M46" s="9">
        <f>IF(C46="","",N(K46)+N(J46)-N(L46))</f>
      </c>
      <c r="N46" s="12">
        <f>IF(OR(C46="",N(L46)=0),"",IF(COUNTIFS('İzin Kullanımları'!$B$6:$B$85,B46,'İzin Kullanımları'!$G$6:$G$85,"&gt;=10",'İzin Kullanımları'!$I$6:$I$85,"Onaylandı")&gt;0,"Var","Yok"))</f>
      </c>
      <c r="O46" s="10">
        <f>IF(E46="","",EDATE(E46,12*(N(G46)+1)))</f>
      </c>
      <c r="P46" s="9">
        <f>IF(O46="","",O46-'Özet'!$C$6)</f>
      </c>
      <c r="Q46" s="13"/>
    </row>
    <row r="47" ht="18" customHeight="1" spans="1:17" x14ac:dyDescent="0.25">
      <c r="A47" s="6">
        <v>42</v>
      </c>
      <c r="B47" s="13"/>
      <c r="C47" s="13"/>
      <c r="D47" s="13"/>
      <c r="E47" s="14"/>
      <c r="F47" s="14"/>
      <c r="G47" s="9">
        <f>IF(E47="","",IFERROR(DATEDIF(E47,'Özet'!$C$6,"y"),0))</f>
      </c>
      <c r="H47" s="10">
        <f>IF(OR(E47="",N(G47)&lt;1),"",EDATE(E47,12*G47))</f>
      </c>
      <c r="I47" s="9">
        <f>IF(OR(H47="",F47=""),"",DATEDIF(F47,H47,"y"))</f>
      </c>
      <c r="J47" s="9">
        <f>IF(C47="","",IF(N(G47)&lt;1,0,IF(AND(N(I47)&gt;0,OR(N(I47)&lt;=18,N(I47)&gt;=50)),MAX('Özet'!$C$10,IF(G47&gt;=15,'Özet'!$C$9,IF(G47&gt;5,'Özet'!$C$8,'Özet'!$C$7))),IF(G47&gt;=15,'Özet'!$C$9,IF(G47&gt;5,'Özet'!$C$8,'Özet'!$C$7)))))</f>
      </c>
      <c r="K47" s="15"/>
      <c r="L47" s="9">
        <f>IF(C47="","",SUMIFS('İzin Kullanımları'!$G$6:$G$85,'İzin Kullanımları'!$B$6:$B$85,B47,'İzin Kullanımları'!$I$6:$I$85,"Onaylandı"))</f>
      </c>
      <c r="M47" s="9">
        <f>IF(C47="","",N(K47)+N(J47)-N(L47))</f>
      </c>
      <c r="N47" s="12">
        <f>IF(OR(C47="",N(L47)=0),"",IF(COUNTIFS('İzin Kullanımları'!$B$6:$B$85,B47,'İzin Kullanımları'!$G$6:$G$85,"&gt;=10",'İzin Kullanımları'!$I$6:$I$85,"Onaylandı")&gt;0,"Var","Yok"))</f>
      </c>
      <c r="O47" s="10">
        <f>IF(E47="","",EDATE(E47,12*(N(G47)+1)))</f>
      </c>
      <c r="P47" s="9">
        <f>IF(O47="","",O47-'Özet'!$C$6)</f>
      </c>
      <c r="Q47" s="13"/>
    </row>
    <row r="48" ht="18" customHeight="1" spans="1:17" x14ac:dyDescent="0.25">
      <c r="A48" s="6">
        <v>43</v>
      </c>
      <c r="B48" s="13"/>
      <c r="C48" s="13"/>
      <c r="D48" s="13"/>
      <c r="E48" s="14"/>
      <c r="F48" s="14"/>
      <c r="G48" s="9">
        <f>IF(E48="","",IFERROR(DATEDIF(E48,'Özet'!$C$6,"y"),0))</f>
      </c>
      <c r="H48" s="10">
        <f>IF(OR(E48="",N(G48)&lt;1),"",EDATE(E48,12*G48))</f>
      </c>
      <c r="I48" s="9">
        <f>IF(OR(H48="",F48=""),"",DATEDIF(F48,H48,"y"))</f>
      </c>
      <c r="J48" s="9">
        <f>IF(C48="","",IF(N(G48)&lt;1,0,IF(AND(N(I48)&gt;0,OR(N(I48)&lt;=18,N(I48)&gt;=50)),MAX('Özet'!$C$10,IF(G48&gt;=15,'Özet'!$C$9,IF(G48&gt;5,'Özet'!$C$8,'Özet'!$C$7))),IF(G48&gt;=15,'Özet'!$C$9,IF(G48&gt;5,'Özet'!$C$8,'Özet'!$C$7)))))</f>
      </c>
      <c r="K48" s="15"/>
      <c r="L48" s="9">
        <f>IF(C48="","",SUMIFS('İzin Kullanımları'!$G$6:$G$85,'İzin Kullanımları'!$B$6:$B$85,B48,'İzin Kullanımları'!$I$6:$I$85,"Onaylandı"))</f>
      </c>
      <c r="M48" s="9">
        <f>IF(C48="","",N(K48)+N(J48)-N(L48))</f>
      </c>
      <c r="N48" s="12">
        <f>IF(OR(C48="",N(L48)=0),"",IF(COUNTIFS('İzin Kullanımları'!$B$6:$B$85,B48,'İzin Kullanımları'!$G$6:$G$85,"&gt;=10",'İzin Kullanımları'!$I$6:$I$85,"Onaylandı")&gt;0,"Var","Yok"))</f>
      </c>
      <c r="O48" s="10">
        <f>IF(E48="","",EDATE(E48,12*(N(G48)+1)))</f>
      </c>
      <c r="P48" s="9">
        <f>IF(O48="","",O48-'Özet'!$C$6)</f>
      </c>
      <c r="Q48" s="13"/>
    </row>
    <row r="49" ht="18" customHeight="1" spans="1:17" x14ac:dyDescent="0.25">
      <c r="A49" s="6">
        <v>44</v>
      </c>
      <c r="B49" s="13"/>
      <c r="C49" s="13"/>
      <c r="D49" s="13"/>
      <c r="E49" s="14"/>
      <c r="F49" s="14"/>
      <c r="G49" s="9">
        <f>IF(E49="","",IFERROR(DATEDIF(E49,'Özet'!$C$6,"y"),0))</f>
      </c>
      <c r="H49" s="10">
        <f>IF(OR(E49="",N(G49)&lt;1),"",EDATE(E49,12*G49))</f>
      </c>
      <c r="I49" s="9">
        <f>IF(OR(H49="",F49=""),"",DATEDIF(F49,H49,"y"))</f>
      </c>
      <c r="J49" s="9">
        <f>IF(C49="","",IF(N(G49)&lt;1,0,IF(AND(N(I49)&gt;0,OR(N(I49)&lt;=18,N(I49)&gt;=50)),MAX('Özet'!$C$10,IF(G49&gt;=15,'Özet'!$C$9,IF(G49&gt;5,'Özet'!$C$8,'Özet'!$C$7))),IF(G49&gt;=15,'Özet'!$C$9,IF(G49&gt;5,'Özet'!$C$8,'Özet'!$C$7)))))</f>
      </c>
      <c r="K49" s="15"/>
      <c r="L49" s="9">
        <f>IF(C49="","",SUMIFS('İzin Kullanımları'!$G$6:$G$85,'İzin Kullanımları'!$B$6:$B$85,B49,'İzin Kullanımları'!$I$6:$I$85,"Onaylandı"))</f>
      </c>
      <c r="M49" s="9">
        <f>IF(C49="","",N(K49)+N(J49)-N(L49))</f>
      </c>
      <c r="N49" s="12">
        <f>IF(OR(C49="",N(L49)=0),"",IF(COUNTIFS('İzin Kullanımları'!$B$6:$B$85,B49,'İzin Kullanımları'!$G$6:$G$85,"&gt;=10",'İzin Kullanımları'!$I$6:$I$85,"Onaylandı")&gt;0,"Var","Yok"))</f>
      </c>
      <c r="O49" s="10">
        <f>IF(E49="","",EDATE(E49,12*(N(G49)+1)))</f>
      </c>
      <c r="P49" s="9">
        <f>IF(O49="","",O49-'Özet'!$C$6)</f>
      </c>
      <c r="Q49" s="13"/>
    </row>
    <row r="50" ht="18" customHeight="1" spans="1:17" x14ac:dyDescent="0.25">
      <c r="A50" s="6">
        <v>45</v>
      </c>
      <c r="B50" s="13"/>
      <c r="C50" s="13"/>
      <c r="D50" s="13"/>
      <c r="E50" s="14"/>
      <c r="F50" s="14"/>
      <c r="G50" s="9">
        <f>IF(E50="","",IFERROR(DATEDIF(E50,'Özet'!$C$6,"y"),0))</f>
      </c>
      <c r="H50" s="10">
        <f>IF(OR(E50="",N(G50)&lt;1),"",EDATE(E50,12*G50))</f>
      </c>
      <c r="I50" s="9">
        <f>IF(OR(H50="",F50=""),"",DATEDIF(F50,H50,"y"))</f>
      </c>
      <c r="J50" s="9">
        <f>IF(C50="","",IF(N(G50)&lt;1,0,IF(AND(N(I50)&gt;0,OR(N(I50)&lt;=18,N(I50)&gt;=50)),MAX('Özet'!$C$10,IF(G50&gt;=15,'Özet'!$C$9,IF(G50&gt;5,'Özet'!$C$8,'Özet'!$C$7))),IF(G50&gt;=15,'Özet'!$C$9,IF(G50&gt;5,'Özet'!$C$8,'Özet'!$C$7)))))</f>
      </c>
      <c r="K50" s="15"/>
      <c r="L50" s="9">
        <f>IF(C50="","",SUMIFS('İzin Kullanımları'!$G$6:$G$85,'İzin Kullanımları'!$B$6:$B$85,B50,'İzin Kullanımları'!$I$6:$I$85,"Onaylandı"))</f>
      </c>
      <c r="M50" s="9">
        <f>IF(C50="","",N(K50)+N(J50)-N(L50))</f>
      </c>
      <c r="N50" s="12">
        <f>IF(OR(C50="",N(L50)=0),"",IF(COUNTIFS('İzin Kullanımları'!$B$6:$B$85,B50,'İzin Kullanımları'!$G$6:$G$85,"&gt;=10",'İzin Kullanımları'!$I$6:$I$85,"Onaylandı")&gt;0,"Var","Yok"))</f>
      </c>
      <c r="O50" s="10">
        <f>IF(E50="","",EDATE(E50,12*(N(G50)+1)))</f>
      </c>
      <c r="P50" s="9">
        <f>IF(O50="","",O50-'Özet'!$C$6)</f>
      </c>
      <c r="Q50" s="13"/>
    </row>
    <row r="51" ht="18" customHeight="1" spans="1:17" x14ac:dyDescent="0.25">
      <c r="A51" s="6">
        <v>46</v>
      </c>
      <c r="B51" s="13"/>
      <c r="C51" s="13"/>
      <c r="D51" s="13"/>
      <c r="E51" s="14"/>
      <c r="F51" s="14"/>
      <c r="G51" s="9">
        <f>IF(E51="","",IFERROR(DATEDIF(E51,'Özet'!$C$6,"y"),0))</f>
      </c>
      <c r="H51" s="10">
        <f>IF(OR(E51="",N(G51)&lt;1),"",EDATE(E51,12*G51))</f>
      </c>
      <c r="I51" s="9">
        <f>IF(OR(H51="",F51=""),"",DATEDIF(F51,H51,"y"))</f>
      </c>
      <c r="J51" s="9">
        <f>IF(C51="","",IF(N(G51)&lt;1,0,IF(AND(N(I51)&gt;0,OR(N(I51)&lt;=18,N(I51)&gt;=50)),MAX('Özet'!$C$10,IF(G51&gt;=15,'Özet'!$C$9,IF(G51&gt;5,'Özet'!$C$8,'Özet'!$C$7))),IF(G51&gt;=15,'Özet'!$C$9,IF(G51&gt;5,'Özet'!$C$8,'Özet'!$C$7)))))</f>
      </c>
      <c r="K51" s="15"/>
      <c r="L51" s="9">
        <f>IF(C51="","",SUMIFS('İzin Kullanımları'!$G$6:$G$85,'İzin Kullanımları'!$B$6:$B$85,B51,'İzin Kullanımları'!$I$6:$I$85,"Onaylandı"))</f>
      </c>
      <c r="M51" s="9">
        <f>IF(C51="","",N(K51)+N(J51)-N(L51))</f>
      </c>
      <c r="N51" s="12">
        <f>IF(OR(C51="",N(L51)=0),"",IF(COUNTIFS('İzin Kullanımları'!$B$6:$B$85,B51,'İzin Kullanımları'!$G$6:$G$85,"&gt;=10",'İzin Kullanımları'!$I$6:$I$85,"Onaylandı")&gt;0,"Var","Yok"))</f>
      </c>
      <c r="O51" s="10">
        <f>IF(E51="","",EDATE(E51,12*(N(G51)+1)))</f>
      </c>
      <c r="P51" s="9">
        <f>IF(O51="","",O51-'Özet'!$C$6)</f>
      </c>
      <c r="Q51" s="13"/>
    </row>
    <row r="52" ht="18" customHeight="1" spans="1:17" x14ac:dyDescent="0.25">
      <c r="A52" s="6">
        <v>47</v>
      </c>
      <c r="B52" s="13"/>
      <c r="C52" s="13"/>
      <c r="D52" s="13"/>
      <c r="E52" s="14"/>
      <c r="F52" s="14"/>
      <c r="G52" s="9">
        <f>IF(E52="","",IFERROR(DATEDIF(E52,'Özet'!$C$6,"y"),0))</f>
      </c>
      <c r="H52" s="10">
        <f>IF(OR(E52="",N(G52)&lt;1),"",EDATE(E52,12*G52))</f>
      </c>
      <c r="I52" s="9">
        <f>IF(OR(H52="",F52=""),"",DATEDIF(F52,H52,"y"))</f>
      </c>
      <c r="J52" s="9">
        <f>IF(C52="","",IF(N(G52)&lt;1,0,IF(AND(N(I52)&gt;0,OR(N(I52)&lt;=18,N(I52)&gt;=50)),MAX('Özet'!$C$10,IF(G52&gt;=15,'Özet'!$C$9,IF(G52&gt;5,'Özet'!$C$8,'Özet'!$C$7))),IF(G52&gt;=15,'Özet'!$C$9,IF(G52&gt;5,'Özet'!$C$8,'Özet'!$C$7)))))</f>
      </c>
      <c r="K52" s="15"/>
      <c r="L52" s="9">
        <f>IF(C52="","",SUMIFS('İzin Kullanımları'!$G$6:$G$85,'İzin Kullanımları'!$B$6:$B$85,B52,'İzin Kullanımları'!$I$6:$I$85,"Onaylandı"))</f>
      </c>
      <c r="M52" s="9">
        <f>IF(C52="","",N(K52)+N(J52)-N(L52))</f>
      </c>
      <c r="N52" s="12">
        <f>IF(OR(C52="",N(L52)=0),"",IF(COUNTIFS('İzin Kullanımları'!$B$6:$B$85,B52,'İzin Kullanımları'!$G$6:$G$85,"&gt;=10",'İzin Kullanımları'!$I$6:$I$85,"Onaylandı")&gt;0,"Var","Yok"))</f>
      </c>
      <c r="O52" s="10">
        <f>IF(E52="","",EDATE(E52,12*(N(G52)+1)))</f>
      </c>
      <c r="P52" s="9">
        <f>IF(O52="","",O52-'Özet'!$C$6)</f>
      </c>
      <c r="Q52" s="13"/>
    </row>
    <row r="53" ht="18" customHeight="1" spans="1:17" x14ac:dyDescent="0.25">
      <c r="A53" s="6">
        <v>48</v>
      </c>
      <c r="B53" s="13"/>
      <c r="C53" s="13"/>
      <c r="D53" s="13"/>
      <c r="E53" s="14"/>
      <c r="F53" s="14"/>
      <c r="G53" s="9">
        <f>IF(E53="","",IFERROR(DATEDIF(E53,'Özet'!$C$6,"y"),0))</f>
      </c>
      <c r="H53" s="10">
        <f>IF(OR(E53="",N(G53)&lt;1),"",EDATE(E53,12*G53))</f>
      </c>
      <c r="I53" s="9">
        <f>IF(OR(H53="",F53=""),"",DATEDIF(F53,H53,"y"))</f>
      </c>
      <c r="J53" s="9">
        <f>IF(C53="","",IF(N(G53)&lt;1,0,IF(AND(N(I53)&gt;0,OR(N(I53)&lt;=18,N(I53)&gt;=50)),MAX('Özet'!$C$10,IF(G53&gt;=15,'Özet'!$C$9,IF(G53&gt;5,'Özet'!$C$8,'Özet'!$C$7))),IF(G53&gt;=15,'Özet'!$C$9,IF(G53&gt;5,'Özet'!$C$8,'Özet'!$C$7)))))</f>
      </c>
      <c r="K53" s="15"/>
      <c r="L53" s="9">
        <f>IF(C53="","",SUMIFS('İzin Kullanımları'!$G$6:$G$85,'İzin Kullanımları'!$B$6:$B$85,B53,'İzin Kullanımları'!$I$6:$I$85,"Onaylandı"))</f>
      </c>
      <c r="M53" s="9">
        <f>IF(C53="","",N(K53)+N(J53)-N(L53))</f>
      </c>
      <c r="N53" s="12">
        <f>IF(OR(C53="",N(L53)=0),"",IF(COUNTIFS('İzin Kullanımları'!$B$6:$B$85,B53,'İzin Kullanımları'!$G$6:$G$85,"&gt;=10",'İzin Kullanımları'!$I$6:$I$85,"Onaylandı")&gt;0,"Var","Yok"))</f>
      </c>
      <c r="O53" s="10">
        <f>IF(E53="","",EDATE(E53,12*(N(G53)+1)))</f>
      </c>
      <c r="P53" s="9">
        <f>IF(O53="","",O53-'Özet'!$C$6)</f>
      </c>
      <c r="Q53" s="13"/>
    </row>
    <row r="54" ht="18" customHeight="1" spans="1:17" x14ac:dyDescent="0.25">
      <c r="A54" s="6">
        <v>49</v>
      </c>
      <c r="B54" s="13"/>
      <c r="C54" s="13"/>
      <c r="D54" s="13"/>
      <c r="E54" s="14"/>
      <c r="F54" s="14"/>
      <c r="G54" s="9">
        <f>IF(E54="","",IFERROR(DATEDIF(E54,'Özet'!$C$6,"y"),0))</f>
      </c>
      <c r="H54" s="10">
        <f>IF(OR(E54="",N(G54)&lt;1),"",EDATE(E54,12*G54))</f>
      </c>
      <c r="I54" s="9">
        <f>IF(OR(H54="",F54=""),"",DATEDIF(F54,H54,"y"))</f>
      </c>
      <c r="J54" s="9">
        <f>IF(C54="","",IF(N(G54)&lt;1,0,IF(AND(N(I54)&gt;0,OR(N(I54)&lt;=18,N(I54)&gt;=50)),MAX('Özet'!$C$10,IF(G54&gt;=15,'Özet'!$C$9,IF(G54&gt;5,'Özet'!$C$8,'Özet'!$C$7))),IF(G54&gt;=15,'Özet'!$C$9,IF(G54&gt;5,'Özet'!$C$8,'Özet'!$C$7)))))</f>
      </c>
      <c r="K54" s="15"/>
      <c r="L54" s="9">
        <f>IF(C54="","",SUMIFS('İzin Kullanımları'!$G$6:$G$85,'İzin Kullanımları'!$B$6:$B$85,B54,'İzin Kullanımları'!$I$6:$I$85,"Onaylandı"))</f>
      </c>
      <c r="M54" s="9">
        <f>IF(C54="","",N(K54)+N(J54)-N(L54))</f>
      </c>
      <c r="N54" s="12">
        <f>IF(OR(C54="",N(L54)=0),"",IF(COUNTIFS('İzin Kullanımları'!$B$6:$B$85,B54,'İzin Kullanımları'!$G$6:$G$85,"&gt;=10",'İzin Kullanımları'!$I$6:$I$85,"Onaylandı")&gt;0,"Var","Yok"))</f>
      </c>
      <c r="O54" s="10">
        <f>IF(E54="","",EDATE(E54,12*(N(G54)+1)))</f>
      </c>
      <c r="P54" s="9">
        <f>IF(O54="","",O54-'Özet'!$C$6)</f>
      </c>
      <c r="Q54" s="13"/>
    </row>
    <row r="55" ht="18" customHeight="1" spans="1:17" x14ac:dyDescent="0.25">
      <c r="A55" s="6">
        <v>50</v>
      </c>
      <c r="B55" s="13"/>
      <c r="C55" s="13"/>
      <c r="D55" s="13"/>
      <c r="E55" s="14"/>
      <c r="F55" s="14"/>
      <c r="G55" s="9">
        <f>IF(E55="","",IFERROR(DATEDIF(E55,'Özet'!$C$6,"y"),0))</f>
      </c>
      <c r="H55" s="10">
        <f>IF(OR(E55="",N(G55)&lt;1),"",EDATE(E55,12*G55))</f>
      </c>
      <c r="I55" s="9">
        <f>IF(OR(H55="",F55=""),"",DATEDIF(F55,H55,"y"))</f>
      </c>
      <c r="J55" s="9">
        <f>IF(C55="","",IF(N(G55)&lt;1,0,IF(AND(N(I55)&gt;0,OR(N(I55)&lt;=18,N(I55)&gt;=50)),MAX('Özet'!$C$10,IF(G55&gt;=15,'Özet'!$C$9,IF(G55&gt;5,'Özet'!$C$8,'Özet'!$C$7))),IF(G55&gt;=15,'Özet'!$C$9,IF(G55&gt;5,'Özet'!$C$8,'Özet'!$C$7)))))</f>
      </c>
      <c r="K55" s="15"/>
      <c r="L55" s="9">
        <f>IF(C55="","",SUMIFS('İzin Kullanımları'!$G$6:$G$85,'İzin Kullanımları'!$B$6:$B$85,B55,'İzin Kullanımları'!$I$6:$I$85,"Onaylandı"))</f>
      </c>
      <c r="M55" s="9">
        <f>IF(C55="","",N(K55)+N(J55)-N(L55))</f>
      </c>
      <c r="N55" s="12">
        <f>IF(OR(C55="",N(L55)=0),"",IF(COUNTIFS('İzin Kullanımları'!$B$6:$B$85,B55,'İzin Kullanımları'!$G$6:$G$85,"&gt;=10",'İzin Kullanımları'!$I$6:$I$85,"Onaylandı")&gt;0,"Var","Yok"))</f>
      </c>
      <c r="O55" s="10">
        <f>IF(E55="","",EDATE(E55,12*(N(G55)+1)))</f>
      </c>
      <c r="P55" s="9">
        <f>IF(O55="","",O55-'Özet'!$C$6)</f>
      </c>
      <c r="Q55" s="13"/>
    </row>
    <row r="56" ht="22" customHeight="1" spans="1:17" x14ac:dyDescent="0.25">
      <c r="A56" s="16" t="s">
        <v>38</v>
      </c>
      <c r="B56" s="16"/>
      <c r="C56" s="16"/>
      <c r="D56" s="16"/>
      <c r="E56" s="17"/>
      <c r="F56" s="17"/>
      <c r="G56" s="18"/>
      <c r="H56" s="17"/>
      <c r="I56" s="18"/>
      <c r="J56" s="18">
        <f>SUM(J6:J55)</f>
      </c>
      <c r="K56" s="18">
        <f>SUM(K6:K55)</f>
      </c>
      <c r="L56" s="18">
        <f>SUM(L6:L55)</f>
      </c>
      <c r="M56" s="18">
        <f>SUM(M6:M55)</f>
      </c>
      <c r="N56" s="16"/>
      <c r="O56" s="17"/>
      <c r="P56" s="18"/>
      <c r="Q56" s="16"/>
    </row>
  </sheetData>
  <autoFilter ref="A5:Q5"/>
  <conditionalFormatting sqref="I6:I55">
    <cfRule type="expression" dxfId="0" priority="1">
      <formula>AND(N(I6)&gt;0,OR(N(I6)&lt;=18,N(I6)&gt;=50))</formula>
    </cfRule>
  </conditionalFormatting>
  <conditionalFormatting sqref="M6:M55">
    <cfRule type="cellIs" dxfId="1" priority="1" operator="lessThan">
      <formula>0</formula>
    </cfRule>
  </conditionalFormatting>
  <conditionalFormatting sqref="M6:M55">
    <cfRule type="expression" dxfId="2" priority="1">
      <formula>AND(M6&lt;&gt;"",N(J6)&gt;0,N(M6)&gt;N(J6))</formula>
    </cfRule>
  </conditionalFormatting>
  <conditionalFormatting sqref="N6:N55">
    <cfRule type="cellIs" dxfId="3" priority="1" operator="equal">
      <formula>"Yok"</formula>
    </cfRule>
  </conditionalFormatting>
  <conditionalFormatting sqref="P6:P55">
    <cfRule type="expression" dxfId="4" priority="1">
      <formula>AND(P6&lt;&gt;"",N(P6)&gt;=0,N(P6)&lt;=30)</formula>
    </cfRule>
  </conditionalFormatting>
  <dataValidations count="2">
    <dataValidation type="date" operator="greaterThan" allowBlank="1" showErrorMessage="1" error="Geçerli bir tarih girin (GG.AA.YYYY)." sqref="E10:F55">
      <formula1>18264</formula1>
    </dataValidation>
    <dataValidation type="date" operator="greaterThan" allowBlank="1" showErrorMessage="1" error="Geçerli bir tarih girin (GG.AA.YYYY)." sqref="E6:F5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0" customWidth="1"/>
    <col min="3" max="3" width="22" customWidth="1"/>
    <col min="4" max="6" width="13" customWidth="1"/>
    <col min="7" max="7" width="10" customWidth="1"/>
    <col min="9" max="9" width="12" customWidth="1"/>
    <col min="10" max="10" width="18" customWidth="1"/>
    <col min="11" max="11" width="24" customWidth="1"/>
  </cols>
  <sheetData>
    <row r="1" ht="34" customHeight="1" spans="2:2" x14ac:dyDescent="0.25">
      <c r="B1" s="1" t="s">
        <v>0</v>
      </c>
    </row>
    <row r="2" ht="18" customHeight="1" spans="2:2" x14ac:dyDescent="0.25">
      <c r="B2" s="2" t="s">
        <v>1</v>
      </c>
    </row>
    <row r="3" ht="16" customHeight="1" spans="2:2" x14ac:dyDescent="0.25">
      <c r="B3" s="3" t="s">
        <v>2</v>
      </c>
    </row>
    <row r="4" spans="1:11" x14ac:dyDescent="0.25">
      <c r="A4" s="4"/>
      <c r="B4" s="4"/>
      <c r="C4" s="4"/>
      <c r="D4" s="4"/>
      <c r="E4" s="4"/>
      <c r="F4" s="4"/>
      <c r="G4" s="4"/>
      <c r="H4" s="4"/>
      <c r="I4" s="4"/>
      <c r="J4" s="4"/>
      <c r="K4" s="4"/>
    </row>
    <row r="5" ht="30" customHeight="1" spans="1:11" x14ac:dyDescent="0.25">
      <c r="A5" s="5" t="s">
        <v>3</v>
      </c>
      <c r="B5" s="5" t="s">
        <v>4</v>
      </c>
      <c r="C5" s="5" t="s">
        <v>5</v>
      </c>
      <c r="D5" s="5" t="s">
        <v>39</v>
      </c>
      <c r="E5" s="5" t="s">
        <v>40</v>
      </c>
      <c r="F5" s="5" t="s">
        <v>41</v>
      </c>
      <c r="G5" s="5" t="s">
        <v>42</v>
      </c>
      <c r="H5" s="5" t="s">
        <v>43</v>
      </c>
      <c r="I5" s="5" t="s">
        <v>44</v>
      </c>
      <c r="J5" s="5" t="s">
        <v>45</v>
      </c>
      <c r="K5" s="5" t="s">
        <v>46</v>
      </c>
    </row>
    <row r="6" spans="1:11" x14ac:dyDescent="0.25">
      <c r="A6" s="6">
        <v>1</v>
      </c>
      <c r="B6" s="7" t="s">
        <v>20</v>
      </c>
      <c r="C6" s="12">
        <f>IF(B6="","",IFERROR(INDEX('İzin Takip'!$C$6:$C$55,MATCH(B6,'İzin Takip'!$B$6:$B$55,0)),"Sicil bulunamadı"))</f>
      </c>
      <c r="D6" s="8">
        <v>46209</v>
      </c>
      <c r="E6" s="8">
        <v>46220</v>
      </c>
      <c r="F6" s="8">
        <v>46223</v>
      </c>
      <c r="G6" s="11">
        <v>10</v>
      </c>
      <c r="H6" s="9">
        <f>IF(OR(D6="",E6=""),"",E6-D6+1)</f>
      </c>
      <c r="I6" s="19" t="s">
        <v>47</v>
      </c>
      <c r="J6" s="7" t="s">
        <v>48</v>
      </c>
      <c r="K6" s="20"/>
    </row>
    <row r="7" spans="1:11" x14ac:dyDescent="0.25">
      <c r="A7" s="6">
        <v>2</v>
      </c>
      <c r="B7" s="7" t="s">
        <v>20</v>
      </c>
      <c r="C7" s="12">
        <f>IF(B7="","",IFERROR(INDEX('İzin Takip'!$C$6:$C$55,MATCH(B7,'İzin Takip'!$B$6:$B$55,0)),"Sicil bulunamadı"))</f>
      </c>
      <c r="D7" s="8">
        <v>46279</v>
      </c>
      <c r="E7" s="8">
        <v>46281</v>
      </c>
      <c r="F7" s="8">
        <v>46282</v>
      </c>
      <c r="G7" s="11">
        <v>3</v>
      </c>
      <c r="H7" s="9">
        <f>IF(OR(D7="",E7=""),"",E7-D7+1)</f>
      </c>
      <c r="I7" s="19" t="s">
        <v>47</v>
      </c>
      <c r="J7" s="7" t="s">
        <v>48</v>
      </c>
      <c r="K7" s="20"/>
    </row>
    <row r="8" spans="1:11" x14ac:dyDescent="0.25">
      <c r="A8" s="6">
        <v>3</v>
      </c>
      <c r="B8" s="7" t="s">
        <v>26</v>
      </c>
      <c r="C8" s="12">
        <f>IF(B8="","",IFERROR(INDEX('İzin Takip'!$C$6:$C$55,MATCH(B8,'İzin Takip'!$B$6:$B$55,0)),"Sicil bulunamadı"))</f>
      </c>
      <c r="D8" s="8">
        <v>46237</v>
      </c>
      <c r="E8" s="8">
        <v>46255</v>
      </c>
      <c r="F8" s="8">
        <v>46258</v>
      </c>
      <c r="G8" s="11">
        <v>15</v>
      </c>
      <c r="H8" s="9">
        <f>IF(OR(D8="",E8=""),"",E8-D8+1)</f>
      </c>
      <c r="I8" s="19" t="s">
        <v>47</v>
      </c>
      <c r="J8" s="7" t="s">
        <v>48</v>
      </c>
      <c r="K8" s="20"/>
    </row>
    <row r="9" spans="1:11" x14ac:dyDescent="0.25">
      <c r="A9" s="6">
        <v>4</v>
      </c>
      <c r="B9" s="7" t="s">
        <v>32</v>
      </c>
      <c r="C9" s="12">
        <f>IF(B9="","",IFERROR(INDEX('İzin Takip'!$C$6:$C$55,MATCH(B9,'İzin Takip'!$B$6:$B$55,0)),"Sicil bulunamadı"))</f>
      </c>
      <c r="D9" s="8">
        <v>46335</v>
      </c>
      <c r="E9" s="8">
        <v>46339</v>
      </c>
      <c r="F9" s="8">
        <v>46342</v>
      </c>
      <c r="G9" s="11">
        <v>5</v>
      </c>
      <c r="H9" s="9">
        <f>IF(OR(D9="",E9=""),"",E9-D9+1)</f>
      </c>
      <c r="I9" s="19" t="s">
        <v>49</v>
      </c>
      <c r="J9" s="13"/>
      <c r="K9" s="21" t="s">
        <v>50</v>
      </c>
    </row>
    <row r="10" spans="1:11" x14ac:dyDescent="0.25">
      <c r="A10" s="6">
        <v>5</v>
      </c>
      <c r="B10" s="13"/>
      <c r="C10" s="12">
        <f>IF(B10="","",IFERROR(INDEX('İzin Takip'!$C$6:$C$55,MATCH(B10,'İzin Takip'!$B$6:$B$55,0)),"Sicil bulunamadı"))</f>
      </c>
      <c r="D10" s="14"/>
      <c r="E10" s="14"/>
      <c r="F10" s="14"/>
      <c r="G10" s="15"/>
      <c r="H10" s="9">
        <f>IF(OR(D10="",E10=""),"",E10-D10+1)</f>
      </c>
      <c r="I10" s="22"/>
      <c r="J10" s="13"/>
      <c r="K10" s="20"/>
    </row>
    <row r="11" spans="1:11" x14ac:dyDescent="0.25">
      <c r="A11" s="6">
        <v>6</v>
      </c>
      <c r="B11" s="13"/>
      <c r="C11" s="12">
        <f>IF(B11="","",IFERROR(INDEX('İzin Takip'!$C$6:$C$55,MATCH(B11,'İzin Takip'!$B$6:$B$55,0)),"Sicil bulunamadı"))</f>
      </c>
      <c r="D11" s="14"/>
      <c r="E11" s="14"/>
      <c r="F11" s="14"/>
      <c r="G11" s="15"/>
      <c r="H11" s="9">
        <f>IF(OR(D11="",E11=""),"",E11-D11+1)</f>
      </c>
      <c r="I11" s="22"/>
      <c r="J11" s="13"/>
      <c r="K11" s="20"/>
    </row>
    <row r="12" spans="1:11" x14ac:dyDescent="0.25">
      <c r="A12" s="6">
        <v>7</v>
      </c>
      <c r="B12" s="13"/>
      <c r="C12" s="12">
        <f>IF(B12="","",IFERROR(INDEX('İzin Takip'!$C$6:$C$55,MATCH(B12,'İzin Takip'!$B$6:$B$55,0)),"Sicil bulunamadı"))</f>
      </c>
      <c r="D12" s="14"/>
      <c r="E12" s="14"/>
      <c r="F12" s="14"/>
      <c r="G12" s="15"/>
      <c r="H12" s="9">
        <f>IF(OR(D12="",E12=""),"",E12-D12+1)</f>
      </c>
      <c r="I12" s="22"/>
      <c r="J12" s="13"/>
      <c r="K12" s="20"/>
    </row>
    <row r="13" spans="1:11" x14ac:dyDescent="0.25">
      <c r="A13" s="6">
        <v>8</v>
      </c>
      <c r="B13" s="13"/>
      <c r="C13" s="12">
        <f>IF(B13="","",IFERROR(INDEX('İzin Takip'!$C$6:$C$55,MATCH(B13,'İzin Takip'!$B$6:$B$55,0)),"Sicil bulunamadı"))</f>
      </c>
      <c r="D13" s="14"/>
      <c r="E13" s="14"/>
      <c r="F13" s="14"/>
      <c r="G13" s="15"/>
      <c r="H13" s="9">
        <f>IF(OR(D13="",E13=""),"",E13-D13+1)</f>
      </c>
      <c r="I13" s="22"/>
      <c r="J13" s="13"/>
      <c r="K13" s="20"/>
    </row>
    <row r="14" spans="1:11" x14ac:dyDescent="0.25">
      <c r="A14" s="6">
        <v>9</v>
      </c>
      <c r="B14" s="13"/>
      <c r="C14" s="12">
        <f>IF(B14="","",IFERROR(INDEX('İzin Takip'!$C$6:$C$55,MATCH(B14,'İzin Takip'!$B$6:$B$55,0)),"Sicil bulunamadı"))</f>
      </c>
      <c r="D14" s="14"/>
      <c r="E14" s="14"/>
      <c r="F14" s="14"/>
      <c r="G14" s="15"/>
      <c r="H14" s="9">
        <f>IF(OR(D14="",E14=""),"",E14-D14+1)</f>
      </c>
      <c r="I14" s="22"/>
      <c r="J14" s="13"/>
      <c r="K14" s="20"/>
    </row>
    <row r="15" spans="1:11" x14ac:dyDescent="0.25">
      <c r="A15" s="6">
        <v>10</v>
      </c>
      <c r="B15" s="13"/>
      <c r="C15" s="12">
        <f>IF(B15="","",IFERROR(INDEX('İzin Takip'!$C$6:$C$55,MATCH(B15,'İzin Takip'!$B$6:$B$55,0)),"Sicil bulunamadı"))</f>
      </c>
      <c r="D15" s="14"/>
      <c r="E15" s="14"/>
      <c r="F15" s="14"/>
      <c r="G15" s="15"/>
      <c r="H15" s="9">
        <f>IF(OR(D15="",E15=""),"",E15-D15+1)</f>
      </c>
      <c r="I15" s="22"/>
      <c r="J15" s="13"/>
      <c r="K15" s="20"/>
    </row>
    <row r="16" spans="1:11" x14ac:dyDescent="0.25">
      <c r="A16" s="6">
        <v>11</v>
      </c>
      <c r="B16" s="13"/>
      <c r="C16" s="12">
        <f>IF(B16="","",IFERROR(INDEX('İzin Takip'!$C$6:$C$55,MATCH(B16,'İzin Takip'!$B$6:$B$55,0)),"Sicil bulunamadı"))</f>
      </c>
      <c r="D16" s="14"/>
      <c r="E16" s="14"/>
      <c r="F16" s="14"/>
      <c r="G16" s="15"/>
      <c r="H16" s="9">
        <f>IF(OR(D16="",E16=""),"",E16-D16+1)</f>
      </c>
      <c r="I16" s="22"/>
      <c r="J16" s="13"/>
      <c r="K16" s="20"/>
    </row>
    <row r="17" spans="1:11" x14ac:dyDescent="0.25">
      <c r="A17" s="6">
        <v>12</v>
      </c>
      <c r="B17" s="13"/>
      <c r="C17" s="12">
        <f>IF(B17="","",IFERROR(INDEX('İzin Takip'!$C$6:$C$55,MATCH(B17,'İzin Takip'!$B$6:$B$55,0)),"Sicil bulunamadı"))</f>
      </c>
      <c r="D17" s="14"/>
      <c r="E17" s="14"/>
      <c r="F17" s="14"/>
      <c r="G17" s="15"/>
      <c r="H17" s="9">
        <f>IF(OR(D17="",E17=""),"",E17-D17+1)</f>
      </c>
      <c r="I17" s="22"/>
      <c r="J17" s="13"/>
      <c r="K17" s="20"/>
    </row>
    <row r="18" spans="1:11" x14ac:dyDescent="0.25">
      <c r="A18" s="6">
        <v>13</v>
      </c>
      <c r="B18" s="13"/>
      <c r="C18" s="12">
        <f>IF(B18="","",IFERROR(INDEX('İzin Takip'!$C$6:$C$55,MATCH(B18,'İzin Takip'!$B$6:$B$55,0)),"Sicil bulunamadı"))</f>
      </c>
      <c r="D18" s="14"/>
      <c r="E18" s="14"/>
      <c r="F18" s="14"/>
      <c r="G18" s="15"/>
      <c r="H18" s="9">
        <f>IF(OR(D18="",E18=""),"",E18-D18+1)</f>
      </c>
      <c r="I18" s="22"/>
      <c r="J18" s="13"/>
      <c r="K18" s="20"/>
    </row>
    <row r="19" spans="1:11" x14ac:dyDescent="0.25">
      <c r="A19" s="6">
        <v>14</v>
      </c>
      <c r="B19" s="13"/>
      <c r="C19" s="12">
        <f>IF(B19="","",IFERROR(INDEX('İzin Takip'!$C$6:$C$55,MATCH(B19,'İzin Takip'!$B$6:$B$55,0)),"Sicil bulunamadı"))</f>
      </c>
      <c r="D19" s="14"/>
      <c r="E19" s="14"/>
      <c r="F19" s="14"/>
      <c r="G19" s="15"/>
      <c r="H19" s="9">
        <f>IF(OR(D19="",E19=""),"",E19-D19+1)</f>
      </c>
      <c r="I19" s="22"/>
      <c r="J19" s="13"/>
      <c r="K19" s="20"/>
    </row>
    <row r="20" spans="1:11" x14ac:dyDescent="0.25">
      <c r="A20" s="6">
        <v>15</v>
      </c>
      <c r="B20" s="13"/>
      <c r="C20" s="12">
        <f>IF(B20="","",IFERROR(INDEX('İzin Takip'!$C$6:$C$55,MATCH(B20,'İzin Takip'!$B$6:$B$55,0)),"Sicil bulunamadı"))</f>
      </c>
      <c r="D20" s="14"/>
      <c r="E20" s="14"/>
      <c r="F20" s="14"/>
      <c r="G20" s="15"/>
      <c r="H20" s="9">
        <f>IF(OR(D20="",E20=""),"",E20-D20+1)</f>
      </c>
      <c r="I20" s="22"/>
      <c r="J20" s="13"/>
      <c r="K20" s="20"/>
    </row>
    <row r="21" spans="1:11" x14ac:dyDescent="0.25">
      <c r="A21" s="6">
        <v>16</v>
      </c>
      <c r="B21" s="13"/>
      <c r="C21" s="12">
        <f>IF(B21="","",IFERROR(INDEX('İzin Takip'!$C$6:$C$55,MATCH(B21,'İzin Takip'!$B$6:$B$55,0)),"Sicil bulunamadı"))</f>
      </c>
      <c r="D21" s="14"/>
      <c r="E21" s="14"/>
      <c r="F21" s="14"/>
      <c r="G21" s="15"/>
      <c r="H21" s="9">
        <f>IF(OR(D21="",E21=""),"",E21-D21+1)</f>
      </c>
      <c r="I21" s="22"/>
      <c r="J21" s="13"/>
      <c r="K21" s="20"/>
    </row>
    <row r="22" spans="1:11" x14ac:dyDescent="0.25">
      <c r="A22" s="6">
        <v>17</v>
      </c>
      <c r="B22" s="13"/>
      <c r="C22" s="12">
        <f>IF(B22="","",IFERROR(INDEX('İzin Takip'!$C$6:$C$55,MATCH(B22,'İzin Takip'!$B$6:$B$55,0)),"Sicil bulunamadı"))</f>
      </c>
      <c r="D22" s="14"/>
      <c r="E22" s="14"/>
      <c r="F22" s="14"/>
      <c r="G22" s="15"/>
      <c r="H22" s="9">
        <f>IF(OR(D22="",E22=""),"",E22-D22+1)</f>
      </c>
      <c r="I22" s="22"/>
      <c r="J22" s="13"/>
      <c r="K22" s="20"/>
    </row>
    <row r="23" spans="1:11" x14ac:dyDescent="0.25">
      <c r="A23" s="6">
        <v>18</v>
      </c>
      <c r="B23" s="13"/>
      <c r="C23" s="12">
        <f>IF(B23="","",IFERROR(INDEX('İzin Takip'!$C$6:$C$55,MATCH(B23,'İzin Takip'!$B$6:$B$55,0)),"Sicil bulunamadı"))</f>
      </c>
      <c r="D23" s="14"/>
      <c r="E23" s="14"/>
      <c r="F23" s="14"/>
      <c r="G23" s="15"/>
      <c r="H23" s="9">
        <f>IF(OR(D23="",E23=""),"",E23-D23+1)</f>
      </c>
      <c r="I23" s="22"/>
      <c r="J23" s="13"/>
      <c r="K23" s="20"/>
    </row>
    <row r="24" spans="1:11" x14ac:dyDescent="0.25">
      <c r="A24" s="6">
        <v>19</v>
      </c>
      <c r="B24" s="13"/>
      <c r="C24" s="12">
        <f>IF(B24="","",IFERROR(INDEX('İzin Takip'!$C$6:$C$55,MATCH(B24,'İzin Takip'!$B$6:$B$55,0)),"Sicil bulunamadı"))</f>
      </c>
      <c r="D24" s="14"/>
      <c r="E24" s="14"/>
      <c r="F24" s="14"/>
      <c r="G24" s="15"/>
      <c r="H24" s="9">
        <f>IF(OR(D24="",E24=""),"",E24-D24+1)</f>
      </c>
      <c r="I24" s="22"/>
      <c r="J24" s="13"/>
      <c r="K24" s="20"/>
    </row>
    <row r="25" spans="1:11" x14ac:dyDescent="0.25">
      <c r="A25" s="6">
        <v>20</v>
      </c>
      <c r="B25" s="13"/>
      <c r="C25" s="12">
        <f>IF(B25="","",IFERROR(INDEX('İzin Takip'!$C$6:$C$55,MATCH(B25,'İzin Takip'!$B$6:$B$55,0)),"Sicil bulunamadı"))</f>
      </c>
      <c r="D25" s="14"/>
      <c r="E25" s="14"/>
      <c r="F25" s="14"/>
      <c r="G25" s="15"/>
      <c r="H25" s="9">
        <f>IF(OR(D25="",E25=""),"",E25-D25+1)</f>
      </c>
      <c r="I25" s="22"/>
      <c r="J25" s="13"/>
      <c r="K25" s="20"/>
    </row>
    <row r="26" spans="1:11" x14ac:dyDescent="0.25">
      <c r="A26" s="6">
        <v>21</v>
      </c>
      <c r="B26" s="13"/>
      <c r="C26" s="12">
        <f>IF(B26="","",IFERROR(INDEX('İzin Takip'!$C$6:$C$55,MATCH(B26,'İzin Takip'!$B$6:$B$55,0)),"Sicil bulunamadı"))</f>
      </c>
      <c r="D26" s="14"/>
      <c r="E26" s="14"/>
      <c r="F26" s="14"/>
      <c r="G26" s="15"/>
      <c r="H26" s="9">
        <f>IF(OR(D26="",E26=""),"",E26-D26+1)</f>
      </c>
      <c r="I26" s="22"/>
      <c r="J26" s="13"/>
      <c r="K26" s="20"/>
    </row>
    <row r="27" spans="1:11" x14ac:dyDescent="0.25">
      <c r="A27" s="6">
        <v>22</v>
      </c>
      <c r="B27" s="13"/>
      <c r="C27" s="12">
        <f>IF(B27="","",IFERROR(INDEX('İzin Takip'!$C$6:$C$55,MATCH(B27,'İzin Takip'!$B$6:$B$55,0)),"Sicil bulunamadı"))</f>
      </c>
      <c r="D27" s="14"/>
      <c r="E27" s="14"/>
      <c r="F27" s="14"/>
      <c r="G27" s="15"/>
      <c r="H27" s="9">
        <f>IF(OR(D27="",E27=""),"",E27-D27+1)</f>
      </c>
      <c r="I27" s="22"/>
      <c r="J27" s="13"/>
      <c r="K27" s="20"/>
    </row>
    <row r="28" spans="1:11" x14ac:dyDescent="0.25">
      <c r="A28" s="6">
        <v>23</v>
      </c>
      <c r="B28" s="13"/>
      <c r="C28" s="12">
        <f>IF(B28="","",IFERROR(INDEX('İzin Takip'!$C$6:$C$55,MATCH(B28,'İzin Takip'!$B$6:$B$55,0)),"Sicil bulunamadı"))</f>
      </c>
      <c r="D28" s="14"/>
      <c r="E28" s="14"/>
      <c r="F28" s="14"/>
      <c r="G28" s="15"/>
      <c r="H28" s="9">
        <f>IF(OR(D28="",E28=""),"",E28-D28+1)</f>
      </c>
      <c r="I28" s="22"/>
      <c r="J28" s="13"/>
      <c r="K28" s="20"/>
    </row>
    <row r="29" spans="1:11" x14ac:dyDescent="0.25">
      <c r="A29" s="6">
        <v>24</v>
      </c>
      <c r="B29" s="13"/>
      <c r="C29" s="12">
        <f>IF(B29="","",IFERROR(INDEX('İzin Takip'!$C$6:$C$55,MATCH(B29,'İzin Takip'!$B$6:$B$55,0)),"Sicil bulunamadı"))</f>
      </c>
      <c r="D29" s="14"/>
      <c r="E29" s="14"/>
      <c r="F29" s="14"/>
      <c r="G29" s="15"/>
      <c r="H29" s="9">
        <f>IF(OR(D29="",E29=""),"",E29-D29+1)</f>
      </c>
      <c r="I29" s="22"/>
      <c r="J29" s="13"/>
      <c r="K29" s="20"/>
    </row>
    <row r="30" spans="1:11" x14ac:dyDescent="0.25">
      <c r="A30" s="6">
        <v>25</v>
      </c>
      <c r="B30" s="13"/>
      <c r="C30" s="12">
        <f>IF(B30="","",IFERROR(INDEX('İzin Takip'!$C$6:$C$55,MATCH(B30,'İzin Takip'!$B$6:$B$55,0)),"Sicil bulunamadı"))</f>
      </c>
      <c r="D30" s="14"/>
      <c r="E30" s="14"/>
      <c r="F30" s="14"/>
      <c r="G30" s="15"/>
      <c r="H30" s="9">
        <f>IF(OR(D30="",E30=""),"",E30-D30+1)</f>
      </c>
      <c r="I30" s="22"/>
      <c r="J30" s="13"/>
      <c r="K30" s="20"/>
    </row>
    <row r="31" spans="1:11" x14ac:dyDescent="0.25">
      <c r="A31" s="6">
        <v>26</v>
      </c>
      <c r="B31" s="13"/>
      <c r="C31" s="12">
        <f>IF(B31="","",IFERROR(INDEX('İzin Takip'!$C$6:$C$55,MATCH(B31,'İzin Takip'!$B$6:$B$55,0)),"Sicil bulunamadı"))</f>
      </c>
      <c r="D31" s="14"/>
      <c r="E31" s="14"/>
      <c r="F31" s="14"/>
      <c r="G31" s="15"/>
      <c r="H31" s="9">
        <f>IF(OR(D31="",E31=""),"",E31-D31+1)</f>
      </c>
      <c r="I31" s="22"/>
      <c r="J31" s="13"/>
      <c r="K31" s="20"/>
    </row>
    <row r="32" spans="1:11" x14ac:dyDescent="0.25">
      <c r="A32" s="6">
        <v>27</v>
      </c>
      <c r="B32" s="13"/>
      <c r="C32" s="12">
        <f>IF(B32="","",IFERROR(INDEX('İzin Takip'!$C$6:$C$55,MATCH(B32,'İzin Takip'!$B$6:$B$55,0)),"Sicil bulunamadı"))</f>
      </c>
      <c r="D32" s="14"/>
      <c r="E32" s="14"/>
      <c r="F32" s="14"/>
      <c r="G32" s="15"/>
      <c r="H32" s="9">
        <f>IF(OR(D32="",E32=""),"",E32-D32+1)</f>
      </c>
      <c r="I32" s="22"/>
      <c r="J32" s="13"/>
      <c r="K32" s="20"/>
    </row>
    <row r="33" spans="1:11" x14ac:dyDescent="0.25">
      <c r="A33" s="6">
        <v>28</v>
      </c>
      <c r="B33" s="13"/>
      <c r="C33" s="12">
        <f>IF(B33="","",IFERROR(INDEX('İzin Takip'!$C$6:$C$55,MATCH(B33,'İzin Takip'!$B$6:$B$55,0)),"Sicil bulunamadı"))</f>
      </c>
      <c r="D33" s="14"/>
      <c r="E33" s="14"/>
      <c r="F33" s="14"/>
      <c r="G33" s="15"/>
      <c r="H33" s="9">
        <f>IF(OR(D33="",E33=""),"",E33-D33+1)</f>
      </c>
      <c r="I33" s="22"/>
      <c r="J33" s="13"/>
      <c r="K33" s="20"/>
    </row>
    <row r="34" spans="1:11" x14ac:dyDescent="0.25">
      <c r="A34" s="6">
        <v>29</v>
      </c>
      <c r="B34" s="13"/>
      <c r="C34" s="12">
        <f>IF(B34="","",IFERROR(INDEX('İzin Takip'!$C$6:$C$55,MATCH(B34,'İzin Takip'!$B$6:$B$55,0)),"Sicil bulunamadı"))</f>
      </c>
      <c r="D34" s="14"/>
      <c r="E34" s="14"/>
      <c r="F34" s="14"/>
      <c r="G34" s="15"/>
      <c r="H34" s="9">
        <f>IF(OR(D34="",E34=""),"",E34-D34+1)</f>
      </c>
      <c r="I34" s="22"/>
      <c r="J34" s="13"/>
      <c r="K34" s="20"/>
    </row>
    <row r="35" spans="1:11" x14ac:dyDescent="0.25">
      <c r="A35" s="6">
        <v>30</v>
      </c>
      <c r="B35" s="13"/>
      <c r="C35" s="12">
        <f>IF(B35="","",IFERROR(INDEX('İzin Takip'!$C$6:$C$55,MATCH(B35,'İzin Takip'!$B$6:$B$55,0)),"Sicil bulunamadı"))</f>
      </c>
      <c r="D35" s="14"/>
      <c r="E35" s="14"/>
      <c r="F35" s="14"/>
      <c r="G35" s="15"/>
      <c r="H35" s="9">
        <f>IF(OR(D35="",E35=""),"",E35-D35+1)</f>
      </c>
      <c r="I35" s="22"/>
      <c r="J35" s="13"/>
      <c r="K35" s="20"/>
    </row>
    <row r="36" spans="1:11" x14ac:dyDescent="0.25">
      <c r="A36" s="6">
        <v>31</v>
      </c>
      <c r="B36" s="13"/>
      <c r="C36" s="12">
        <f>IF(B36="","",IFERROR(INDEX('İzin Takip'!$C$6:$C$55,MATCH(B36,'İzin Takip'!$B$6:$B$55,0)),"Sicil bulunamadı"))</f>
      </c>
      <c r="D36" s="14"/>
      <c r="E36" s="14"/>
      <c r="F36" s="14"/>
      <c r="G36" s="15"/>
      <c r="H36" s="9">
        <f>IF(OR(D36="",E36=""),"",E36-D36+1)</f>
      </c>
      <c r="I36" s="22"/>
      <c r="J36" s="13"/>
      <c r="K36" s="20"/>
    </row>
    <row r="37" spans="1:11" x14ac:dyDescent="0.25">
      <c r="A37" s="6">
        <v>32</v>
      </c>
      <c r="B37" s="13"/>
      <c r="C37" s="12">
        <f>IF(B37="","",IFERROR(INDEX('İzin Takip'!$C$6:$C$55,MATCH(B37,'İzin Takip'!$B$6:$B$55,0)),"Sicil bulunamadı"))</f>
      </c>
      <c r="D37" s="14"/>
      <c r="E37" s="14"/>
      <c r="F37" s="14"/>
      <c r="G37" s="15"/>
      <c r="H37" s="9">
        <f>IF(OR(D37="",E37=""),"",E37-D37+1)</f>
      </c>
      <c r="I37" s="22"/>
      <c r="J37" s="13"/>
      <c r="K37" s="20"/>
    </row>
    <row r="38" spans="1:11" x14ac:dyDescent="0.25">
      <c r="A38" s="6">
        <v>33</v>
      </c>
      <c r="B38" s="13"/>
      <c r="C38" s="12">
        <f>IF(B38="","",IFERROR(INDEX('İzin Takip'!$C$6:$C$55,MATCH(B38,'İzin Takip'!$B$6:$B$55,0)),"Sicil bulunamadı"))</f>
      </c>
      <c r="D38" s="14"/>
      <c r="E38" s="14"/>
      <c r="F38" s="14"/>
      <c r="G38" s="15"/>
      <c r="H38" s="9">
        <f>IF(OR(D38="",E38=""),"",E38-D38+1)</f>
      </c>
      <c r="I38" s="22"/>
      <c r="J38" s="13"/>
      <c r="K38" s="20"/>
    </row>
    <row r="39" spans="1:11" x14ac:dyDescent="0.25">
      <c r="A39" s="6">
        <v>34</v>
      </c>
      <c r="B39" s="13"/>
      <c r="C39" s="12">
        <f>IF(B39="","",IFERROR(INDEX('İzin Takip'!$C$6:$C$55,MATCH(B39,'İzin Takip'!$B$6:$B$55,0)),"Sicil bulunamadı"))</f>
      </c>
      <c r="D39" s="14"/>
      <c r="E39" s="14"/>
      <c r="F39" s="14"/>
      <c r="G39" s="15"/>
      <c r="H39" s="9">
        <f>IF(OR(D39="",E39=""),"",E39-D39+1)</f>
      </c>
      <c r="I39" s="22"/>
      <c r="J39" s="13"/>
      <c r="K39" s="20"/>
    </row>
    <row r="40" spans="1:11" x14ac:dyDescent="0.25">
      <c r="A40" s="6">
        <v>35</v>
      </c>
      <c r="B40" s="13"/>
      <c r="C40" s="12">
        <f>IF(B40="","",IFERROR(INDEX('İzin Takip'!$C$6:$C$55,MATCH(B40,'İzin Takip'!$B$6:$B$55,0)),"Sicil bulunamadı"))</f>
      </c>
      <c r="D40" s="14"/>
      <c r="E40" s="14"/>
      <c r="F40" s="14"/>
      <c r="G40" s="15"/>
      <c r="H40" s="9">
        <f>IF(OR(D40="",E40=""),"",E40-D40+1)</f>
      </c>
      <c r="I40" s="22"/>
      <c r="J40" s="13"/>
      <c r="K40" s="20"/>
    </row>
    <row r="41" spans="1:11" x14ac:dyDescent="0.25">
      <c r="A41" s="6">
        <v>36</v>
      </c>
      <c r="B41" s="13"/>
      <c r="C41" s="12">
        <f>IF(B41="","",IFERROR(INDEX('İzin Takip'!$C$6:$C$55,MATCH(B41,'İzin Takip'!$B$6:$B$55,0)),"Sicil bulunamadı"))</f>
      </c>
      <c r="D41" s="14"/>
      <c r="E41" s="14"/>
      <c r="F41" s="14"/>
      <c r="G41" s="15"/>
      <c r="H41" s="9">
        <f>IF(OR(D41="",E41=""),"",E41-D41+1)</f>
      </c>
      <c r="I41" s="22"/>
      <c r="J41" s="13"/>
      <c r="K41" s="20"/>
    </row>
    <row r="42" spans="1:11" x14ac:dyDescent="0.25">
      <c r="A42" s="6">
        <v>37</v>
      </c>
      <c r="B42" s="13"/>
      <c r="C42" s="12">
        <f>IF(B42="","",IFERROR(INDEX('İzin Takip'!$C$6:$C$55,MATCH(B42,'İzin Takip'!$B$6:$B$55,0)),"Sicil bulunamadı"))</f>
      </c>
      <c r="D42" s="14"/>
      <c r="E42" s="14"/>
      <c r="F42" s="14"/>
      <c r="G42" s="15"/>
      <c r="H42" s="9">
        <f>IF(OR(D42="",E42=""),"",E42-D42+1)</f>
      </c>
      <c r="I42" s="22"/>
      <c r="J42" s="13"/>
      <c r="K42" s="20"/>
    </row>
    <row r="43" spans="1:11" x14ac:dyDescent="0.25">
      <c r="A43" s="6">
        <v>38</v>
      </c>
      <c r="B43" s="13"/>
      <c r="C43" s="12">
        <f>IF(B43="","",IFERROR(INDEX('İzin Takip'!$C$6:$C$55,MATCH(B43,'İzin Takip'!$B$6:$B$55,0)),"Sicil bulunamadı"))</f>
      </c>
      <c r="D43" s="14"/>
      <c r="E43" s="14"/>
      <c r="F43" s="14"/>
      <c r="G43" s="15"/>
      <c r="H43" s="9">
        <f>IF(OR(D43="",E43=""),"",E43-D43+1)</f>
      </c>
      <c r="I43" s="22"/>
      <c r="J43" s="13"/>
      <c r="K43" s="20"/>
    </row>
    <row r="44" spans="1:11" x14ac:dyDescent="0.25">
      <c r="A44" s="6">
        <v>39</v>
      </c>
      <c r="B44" s="13"/>
      <c r="C44" s="12">
        <f>IF(B44="","",IFERROR(INDEX('İzin Takip'!$C$6:$C$55,MATCH(B44,'İzin Takip'!$B$6:$B$55,0)),"Sicil bulunamadı"))</f>
      </c>
      <c r="D44" s="14"/>
      <c r="E44" s="14"/>
      <c r="F44" s="14"/>
      <c r="G44" s="15"/>
      <c r="H44" s="9">
        <f>IF(OR(D44="",E44=""),"",E44-D44+1)</f>
      </c>
      <c r="I44" s="22"/>
      <c r="J44" s="13"/>
      <c r="K44" s="20"/>
    </row>
    <row r="45" spans="1:11" x14ac:dyDescent="0.25">
      <c r="A45" s="6">
        <v>40</v>
      </c>
      <c r="B45" s="13"/>
      <c r="C45" s="12">
        <f>IF(B45="","",IFERROR(INDEX('İzin Takip'!$C$6:$C$55,MATCH(B45,'İzin Takip'!$B$6:$B$55,0)),"Sicil bulunamadı"))</f>
      </c>
      <c r="D45" s="14"/>
      <c r="E45" s="14"/>
      <c r="F45" s="14"/>
      <c r="G45" s="15"/>
      <c r="H45" s="9">
        <f>IF(OR(D45="",E45=""),"",E45-D45+1)</f>
      </c>
      <c r="I45" s="22"/>
      <c r="J45" s="13"/>
      <c r="K45" s="20"/>
    </row>
    <row r="46" spans="1:11" x14ac:dyDescent="0.25">
      <c r="A46" s="6">
        <v>41</v>
      </c>
      <c r="B46" s="13"/>
      <c r="C46" s="12">
        <f>IF(B46="","",IFERROR(INDEX('İzin Takip'!$C$6:$C$55,MATCH(B46,'İzin Takip'!$B$6:$B$55,0)),"Sicil bulunamadı"))</f>
      </c>
      <c r="D46" s="14"/>
      <c r="E46" s="14"/>
      <c r="F46" s="14"/>
      <c r="G46" s="15"/>
      <c r="H46" s="9">
        <f>IF(OR(D46="",E46=""),"",E46-D46+1)</f>
      </c>
      <c r="I46" s="22"/>
      <c r="J46" s="13"/>
      <c r="K46" s="20"/>
    </row>
    <row r="47" spans="1:11" x14ac:dyDescent="0.25">
      <c r="A47" s="6">
        <v>42</v>
      </c>
      <c r="B47" s="13"/>
      <c r="C47" s="12">
        <f>IF(B47="","",IFERROR(INDEX('İzin Takip'!$C$6:$C$55,MATCH(B47,'İzin Takip'!$B$6:$B$55,0)),"Sicil bulunamadı"))</f>
      </c>
      <c r="D47" s="14"/>
      <c r="E47" s="14"/>
      <c r="F47" s="14"/>
      <c r="G47" s="15"/>
      <c r="H47" s="9">
        <f>IF(OR(D47="",E47=""),"",E47-D47+1)</f>
      </c>
      <c r="I47" s="22"/>
      <c r="J47" s="13"/>
      <c r="K47" s="20"/>
    </row>
    <row r="48" spans="1:11" x14ac:dyDescent="0.25">
      <c r="A48" s="6">
        <v>43</v>
      </c>
      <c r="B48" s="13"/>
      <c r="C48" s="12">
        <f>IF(B48="","",IFERROR(INDEX('İzin Takip'!$C$6:$C$55,MATCH(B48,'İzin Takip'!$B$6:$B$55,0)),"Sicil bulunamadı"))</f>
      </c>
      <c r="D48" s="14"/>
      <c r="E48" s="14"/>
      <c r="F48" s="14"/>
      <c r="G48" s="15"/>
      <c r="H48" s="9">
        <f>IF(OR(D48="",E48=""),"",E48-D48+1)</f>
      </c>
      <c r="I48" s="22"/>
      <c r="J48" s="13"/>
      <c r="K48" s="20"/>
    </row>
    <row r="49" spans="1:11" x14ac:dyDescent="0.25">
      <c r="A49" s="6">
        <v>44</v>
      </c>
      <c r="B49" s="13"/>
      <c r="C49" s="12">
        <f>IF(B49="","",IFERROR(INDEX('İzin Takip'!$C$6:$C$55,MATCH(B49,'İzin Takip'!$B$6:$B$55,0)),"Sicil bulunamadı"))</f>
      </c>
      <c r="D49" s="14"/>
      <c r="E49" s="14"/>
      <c r="F49" s="14"/>
      <c r="G49" s="15"/>
      <c r="H49" s="9">
        <f>IF(OR(D49="",E49=""),"",E49-D49+1)</f>
      </c>
      <c r="I49" s="22"/>
      <c r="J49" s="13"/>
      <c r="K49" s="20"/>
    </row>
    <row r="50" spans="1:11" x14ac:dyDescent="0.25">
      <c r="A50" s="6">
        <v>45</v>
      </c>
      <c r="B50" s="13"/>
      <c r="C50" s="12">
        <f>IF(B50="","",IFERROR(INDEX('İzin Takip'!$C$6:$C$55,MATCH(B50,'İzin Takip'!$B$6:$B$55,0)),"Sicil bulunamadı"))</f>
      </c>
      <c r="D50" s="14"/>
      <c r="E50" s="14"/>
      <c r="F50" s="14"/>
      <c r="G50" s="15"/>
      <c r="H50" s="9">
        <f>IF(OR(D50="",E50=""),"",E50-D50+1)</f>
      </c>
      <c r="I50" s="22"/>
      <c r="J50" s="13"/>
      <c r="K50" s="20"/>
    </row>
    <row r="51" spans="1:11" x14ac:dyDescent="0.25">
      <c r="A51" s="6">
        <v>46</v>
      </c>
      <c r="B51" s="13"/>
      <c r="C51" s="12">
        <f>IF(B51="","",IFERROR(INDEX('İzin Takip'!$C$6:$C$55,MATCH(B51,'İzin Takip'!$B$6:$B$55,0)),"Sicil bulunamadı"))</f>
      </c>
      <c r="D51" s="14"/>
      <c r="E51" s="14"/>
      <c r="F51" s="14"/>
      <c r="G51" s="15"/>
      <c r="H51" s="9">
        <f>IF(OR(D51="",E51=""),"",E51-D51+1)</f>
      </c>
      <c r="I51" s="22"/>
      <c r="J51" s="13"/>
      <c r="K51" s="20"/>
    </row>
    <row r="52" spans="1:11" x14ac:dyDescent="0.25">
      <c r="A52" s="6">
        <v>47</v>
      </c>
      <c r="B52" s="13"/>
      <c r="C52" s="12">
        <f>IF(B52="","",IFERROR(INDEX('İzin Takip'!$C$6:$C$55,MATCH(B52,'İzin Takip'!$B$6:$B$55,0)),"Sicil bulunamadı"))</f>
      </c>
      <c r="D52" s="14"/>
      <c r="E52" s="14"/>
      <c r="F52" s="14"/>
      <c r="G52" s="15"/>
      <c r="H52" s="9">
        <f>IF(OR(D52="",E52=""),"",E52-D52+1)</f>
      </c>
      <c r="I52" s="22"/>
      <c r="J52" s="13"/>
      <c r="K52" s="20"/>
    </row>
    <row r="53" spans="1:11" x14ac:dyDescent="0.25">
      <c r="A53" s="6">
        <v>48</v>
      </c>
      <c r="B53" s="13"/>
      <c r="C53" s="12">
        <f>IF(B53="","",IFERROR(INDEX('İzin Takip'!$C$6:$C$55,MATCH(B53,'İzin Takip'!$B$6:$B$55,0)),"Sicil bulunamadı"))</f>
      </c>
      <c r="D53" s="14"/>
      <c r="E53" s="14"/>
      <c r="F53" s="14"/>
      <c r="G53" s="15"/>
      <c r="H53" s="9">
        <f>IF(OR(D53="",E53=""),"",E53-D53+1)</f>
      </c>
      <c r="I53" s="22"/>
      <c r="J53" s="13"/>
      <c r="K53" s="20"/>
    </row>
    <row r="54" spans="1:11" x14ac:dyDescent="0.25">
      <c r="A54" s="6">
        <v>49</v>
      </c>
      <c r="B54" s="13"/>
      <c r="C54" s="12">
        <f>IF(B54="","",IFERROR(INDEX('İzin Takip'!$C$6:$C$55,MATCH(B54,'İzin Takip'!$B$6:$B$55,0)),"Sicil bulunamadı"))</f>
      </c>
      <c r="D54" s="14"/>
      <c r="E54" s="14"/>
      <c r="F54" s="14"/>
      <c r="G54" s="15"/>
      <c r="H54" s="9">
        <f>IF(OR(D54="",E54=""),"",E54-D54+1)</f>
      </c>
      <c r="I54" s="22"/>
      <c r="J54" s="13"/>
      <c r="K54" s="20"/>
    </row>
    <row r="55" spans="1:11" x14ac:dyDescent="0.25">
      <c r="A55" s="6">
        <v>50</v>
      </c>
      <c r="B55" s="13"/>
      <c r="C55" s="12">
        <f>IF(B55="","",IFERROR(INDEX('İzin Takip'!$C$6:$C$55,MATCH(B55,'İzin Takip'!$B$6:$B$55,0)),"Sicil bulunamadı"))</f>
      </c>
      <c r="D55" s="14"/>
      <c r="E55" s="14"/>
      <c r="F55" s="14"/>
      <c r="G55" s="15"/>
      <c r="H55" s="9">
        <f>IF(OR(D55="",E55=""),"",E55-D55+1)</f>
      </c>
      <c r="I55" s="22"/>
      <c r="J55" s="13"/>
      <c r="K55" s="20"/>
    </row>
    <row r="56" spans="1:11" x14ac:dyDescent="0.25">
      <c r="A56" s="6">
        <v>51</v>
      </c>
      <c r="B56" s="13"/>
      <c r="C56" s="12">
        <f>IF(B56="","",IFERROR(INDEX('İzin Takip'!$C$6:$C$55,MATCH(B56,'İzin Takip'!$B$6:$B$55,0)),"Sicil bulunamadı"))</f>
      </c>
      <c r="D56" s="14"/>
      <c r="E56" s="14"/>
      <c r="F56" s="14"/>
      <c r="G56" s="15"/>
      <c r="H56" s="9">
        <f>IF(OR(D56="",E56=""),"",E56-D56+1)</f>
      </c>
      <c r="I56" s="22"/>
      <c r="J56" s="13"/>
      <c r="K56" s="20"/>
    </row>
    <row r="57" spans="1:11" x14ac:dyDescent="0.25">
      <c r="A57" s="6">
        <v>52</v>
      </c>
      <c r="B57" s="13"/>
      <c r="C57" s="12">
        <f>IF(B57="","",IFERROR(INDEX('İzin Takip'!$C$6:$C$55,MATCH(B57,'İzin Takip'!$B$6:$B$55,0)),"Sicil bulunamadı"))</f>
      </c>
      <c r="D57" s="14"/>
      <c r="E57" s="14"/>
      <c r="F57" s="14"/>
      <c r="G57" s="15"/>
      <c r="H57" s="9">
        <f>IF(OR(D57="",E57=""),"",E57-D57+1)</f>
      </c>
      <c r="I57" s="22"/>
      <c r="J57" s="13"/>
      <c r="K57" s="20"/>
    </row>
    <row r="58" spans="1:11" x14ac:dyDescent="0.25">
      <c r="A58" s="6">
        <v>53</v>
      </c>
      <c r="B58" s="13"/>
      <c r="C58" s="12">
        <f>IF(B58="","",IFERROR(INDEX('İzin Takip'!$C$6:$C$55,MATCH(B58,'İzin Takip'!$B$6:$B$55,0)),"Sicil bulunamadı"))</f>
      </c>
      <c r="D58" s="14"/>
      <c r="E58" s="14"/>
      <c r="F58" s="14"/>
      <c r="G58" s="15"/>
      <c r="H58" s="9">
        <f>IF(OR(D58="",E58=""),"",E58-D58+1)</f>
      </c>
      <c r="I58" s="22"/>
      <c r="J58" s="13"/>
      <c r="K58" s="20"/>
    </row>
    <row r="59" spans="1:11" x14ac:dyDescent="0.25">
      <c r="A59" s="6">
        <v>54</v>
      </c>
      <c r="B59" s="13"/>
      <c r="C59" s="12">
        <f>IF(B59="","",IFERROR(INDEX('İzin Takip'!$C$6:$C$55,MATCH(B59,'İzin Takip'!$B$6:$B$55,0)),"Sicil bulunamadı"))</f>
      </c>
      <c r="D59" s="14"/>
      <c r="E59" s="14"/>
      <c r="F59" s="14"/>
      <c r="G59" s="15"/>
      <c r="H59" s="9">
        <f>IF(OR(D59="",E59=""),"",E59-D59+1)</f>
      </c>
      <c r="I59" s="22"/>
      <c r="J59" s="13"/>
      <c r="K59" s="20"/>
    </row>
    <row r="60" spans="1:11" x14ac:dyDescent="0.25">
      <c r="A60" s="6">
        <v>55</v>
      </c>
      <c r="B60" s="13"/>
      <c r="C60" s="12">
        <f>IF(B60="","",IFERROR(INDEX('İzin Takip'!$C$6:$C$55,MATCH(B60,'İzin Takip'!$B$6:$B$55,0)),"Sicil bulunamadı"))</f>
      </c>
      <c r="D60" s="14"/>
      <c r="E60" s="14"/>
      <c r="F60" s="14"/>
      <c r="G60" s="15"/>
      <c r="H60" s="9">
        <f>IF(OR(D60="",E60=""),"",E60-D60+1)</f>
      </c>
      <c r="I60" s="22"/>
      <c r="J60" s="13"/>
      <c r="K60" s="20"/>
    </row>
    <row r="61" spans="1:11" x14ac:dyDescent="0.25">
      <c r="A61" s="6">
        <v>56</v>
      </c>
      <c r="B61" s="13"/>
      <c r="C61" s="12">
        <f>IF(B61="","",IFERROR(INDEX('İzin Takip'!$C$6:$C$55,MATCH(B61,'İzin Takip'!$B$6:$B$55,0)),"Sicil bulunamadı"))</f>
      </c>
      <c r="D61" s="14"/>
      <c r="E61" s="14"/>
      <c r="F61" s="14"/>
      <c r="G61" s="15"/>
      <c r="H61" s="9">
        <f>IF(OR(D61="",E61=""),"",E61-D61+1)</f>
      </c>
      <c r="I61" s="22"/>
      <c r="J61" s="13"/>
      <c r="K61" s="20"/>
    </row>
    <row r="62" spans="1:11" x14ac:dyDescent="0.25">
      <c r="A62" s="6">
        <v>57</v>
      </c>
      <c r="B62" s="13"/>
      <c r="C62" s="12">
        <f>IF(B62="","",IFERROR(INDEX('İzin Takip'!$C$6:$C$55,MATCH(B62,'İzin Takip'!$B$6:$B$55,0)),"Sicil bulunamadı"))</f>
      </c>
      <c r="D62" s="14"/>
      <c r="E62" s="14"/>
      <c r="F62" s="14"/>
      <c r="G62" s="15"/>
      <c r="H62" s="9">
        <f>IF(OR(D62="",E62=""),"",E62-D62+1)</f>
      </c>
      <c r="I62" s="22"/>
      <c r="J62" s="13"/>
      <c r="K62" s="20"/>
    </row>
    <row r="63" spans="1:11" x14ac:dyDescent="0.25">
      <c r="A63" s="6">
        <v>58</v>
      </c>
      <c r="B63" s="13"/>
      <c r="C63" s="12">
        <f>IF(B63="","",IFERROR(INDEX('İzin Takip'!$C$6:$C$55,MATCH(B63,'İzin Takip'!$B$6:$B$55,0)),"Sicil bulunamadı"))</f>
      </c>
      <c r="D63" s="14"/>
      <c r="E63" s="14"/>
      <c r="F63" s="14"/>
      <c r="G63" s="15"/>
      <c r="H63" s="9">
        <f>IF(OR(D63="",E63=""),"",E63-D63+1)</f>
      </c>
      <c r="I63" s="22"/>
      <c r="J63" s="13"/>
      <c r="K63" s="20"/>
    </row>
    <row r="64" spans="1:11" x14ac:dyDescent="0.25">
      <c r="A64" s="6">
        <v>59</v>
      </c>
      <c r="B64" s="13"/>
      <c r="C64" s="12">
        <f>IF(B64="","",IFERROR(INDEX('İzin Takip'!$C$6:$C$55,MATCH(B64,'İzin Takip'!$B$6:$B$55,0)),"Sicil bulunamadı"))</f>
      </c>
      <c r="D64" s="14"/>
      <c r="E64" s="14"/>
      <c r="F64" s="14"/>
      <c r="G64" s="15"/>
      <c r="H64" s="9">
        <f>IF(OR(D64="",E64=""),"",E64-D64+1)</f>
      </c>
      <c r="I64" s="22"/>
      <c r="J64" s="13"/>
      <c r="K64" s="20"/>
    </row>
    <row r="65" spans="1:11" x14ac:dyDescent="0.25">
      <c r="A65" s="6">
        <v>60</v>
      </c>
      <c r="B65" s="13"/>
      <c r="C65" s="12">
        <f>IF(B65="","",IFERROR(INDEX('İzin Takip'!$C$6:$C$55,MATCH(B65,'İzin Takip'!$B$6:$B$55,0)),"Sicil bulunamadı"))</f>
      </c>
      <c r="D65" s="14"/>
      <c r="E65" s="14"/>
      <c r="F65" s="14"/>
      <c r="G65" s="15"/>
      <c r="H65" s="9">
        <f>IF(OR(D65="",E65=""),"",E65-D65+1)</f>
      </c>
      <c r="I65" s="22"/>
      <c r="J65" s="13"/>
      <c r="K65" s="20"/>
    </row>
    <row r="66" spans="1:11" x14ac:dyDescent="0.25">
      <c r="A66" s="6">
        <v>61</v>
      </c>
      <c r="B66" s="13"/>
      <c r="C66" s="12">
        <f>IF(B66="","",IFERROR(INDEX('İzin Takip'!$C$6:$C$55,MATCH(B66,'İzin Takip'!$B$6:$B$55,0)),"Sicil bulunamadı"))</f>
      </c>
      <c r="D66" s="14"/>
      <c r="E66" s="14"/>
      <c r="F66" s="14"/>
      <c r="G66" s="15"/>
      <c r="H66" s="9">
        <f>IF(OR(D66="",E66=""),"",E66-D66+1)</f>
      </c>
      <c r="I66" s="22"/>
      <c r="J66" s="13"/>
      <c r="K66" s="20"/>
    </row>
    <row r="67" spans="1:11" x14ac:dyDescent="0.25">
      <c r="A67" s="6">
        <v>62</v>
      </c>
      <c r="B67" s="13"/>
      <c r="C67" s="12">
        <f>IF(B67="","",IFERROR(INDEX('İzin Takip'!$C$6:$C$55,MATCH(B67,'İzin Takip'!$B$6:$B$55,0)),"Sicil bulunamadı"))</f>
      </c>
      <c r="D67" s="14"/>
      <c r="E67" s="14"/>
      <c r="F67" s="14"/>
      <c r="G67" s="15"/>
      <c r="H67" s="9">
        <f>IF(OR(D67="",E67=""),"",E67-D67+1)</f>
      </c>
      <c r="I67" s="22"/>
      <c r="J67" s="13"/>
      <c r="K67" s="20"/>
    </row>
    <row r="68" spans="1:11" x14ac:dyDescent="0.25">
      <c r="A68" s="6">
        <v>63</v>
      </c>
      <c r="B68" s="13"/>
      <c r="C68" s="12">
        <f>IF(B68="","",IFERROR(INDEX('İzin Takip'!$C$6:$C$55,MATCH(B68,'İzin Takip'!$B$6:$B$55,0)),"Sicil bulunamadı"))</f>
      </c>
      <c r="D68" s="14"/>
      <c r="E68" s="14"/>
      <c r="F68" s="14"/>
      <c r="G68" s="15"/>
      <c r="H68" s="9">
        <f>IF(OR(D68="",E68=""),"",E68-D68+1)</f>
      </c>
      <c r="I68" s="22"/>
      <c r="J68" s="13"/>
      <c r="K68" s="20"/>
    </row>
    <row r="69" spans="1:11" x14ac:dyDescent="0.25">
      <c r="A69" s="6">
        <v>64</v>
      </c>
      <c r="B69" s="13"/>
      <c r="C69" s="12">
        <f>IF(B69="","",IFERROR(INDEX('İzin Takip'!$C$6:$C$55,MATCH(B69,'İzin Takip'!$B$6:$B$55,0)),"Sicil bulunamadı"))</f>
      </c>
      <c r="D69" s="14"/>
      <c r="E69" s="14"/>
      <c r="F69" s="14"/>
      <c r="G69" s="15"/>
      <c r="H69" s="9">
        <f>IF(OR(D69="",E69=""),"",E69-D69+1)</f>
      </c>
      <c r="I69" s="22"/>
      <c r="J69" s="13"/>
      <c r="K69" s="20"/>
    </row>
    <row r="70" spans="1:11" x14ac:dyDescent="0.25">
      <c r="A70" s="6">
        <v>65</v>
      </c>
      <c r="B70" s="13"/>
      <c r="C70" s="12">
        <f>IF(B70="","",IFERROR(INDEX('İzin Takip'!$C$6:$C$55,MATCH(B70,'İzin Takip'!$B$6:$B$55,0)),"Sicil bulunamadı"))</f>
      </c>
      <c r="D70" s="14"/>
      <c r="E70" s="14"/>
      <c r="F70" s="14"/>
      <c r="G70" s="15"/>
      <c r="H70" s="9">
        <f>IF(OR(D70="",E70=""),"",E70-D70+1)</f>
      </c>
      <c r="I70" s="22"/>
      <c r="J70" s="13"/>
      <c r="K70" s="20"/>
    </row>
    <row r="71" spans="1:11" x14ac:dyDescent="0.25">
      <c r="A71" s="6">
        <v>66</v>
      </c>
      <c r="B71" s="13"/>
      <c r="C71" s="12">
        <f>IF(B71="","",IFERROR(INDEX('İzin Takip'!$C$6:$C$55,MATCH(B71,'İzin Takip'!$B$6:$B$55,0)),"Sicil bulunamadı"))</f>
      </c>
      <c r="D71" s="14"/>
      <c r="E71" s="14"/>
      <c r="F71" s="14"/>
      <c r="G71" s="15"/>
      <c r="H71" s="9">
        <f>IF(OR(D71="",E71=""),"",E71-D71+1)</f>
      </c>
      <c r="I71" s="22"/>
      <c r="J71" s="13"/>
      <c r="K71" s="20"/>
    </row>
    <row r="72" spans="1:11" x14ac:dyDescent="0.25">
      <c r="A72" s="6">
        <v>67</v>
      </c>
      <c r="B72" s="13"/>
      <c r="C72" s="12">
        <f>IF(B72="","",IFERROR(INDEX('İzin Takip'!$C$6:$C$55,MATCH(B72,'İzin Takip'!$B$6:$B$55,0)),"Sicil bulunamadı"))</f>
      </c>
      <c r="D72" s="14"/>
      <c r="E72" s="14"/>
      <c r="F72" s="14"/>
      <c r="G72" s="15"/>
      <c r="H72" s="9">
        <f>IF(OR(D72="",E72=""),"",E72-D72+1)</f>
      </c>
      <c r="I72" s="22"/>
      <c r="J72" s="13"/>
      <c r="K72" s="20"/>
    </row>
    <row r="73" spans="1:11" x14ac:dyDescent="0.25">
      <c r="A73" s="6">
        <v>68</v>
      </c>
      <c r="B73" s="13"/>
      <c r="C73" s="12">
        <f>IF(B73="","",IFERROR(INDEX('İzin Takip'!$C$6:$C$55,MATCH(B73,'İzin Takip'!$B$6:$B$55,0)),"Sicil bulunamadı"))</f>
      </c>
      <c r="D73" s="14"/>
      <c r="E73" s="14"/>
      <c r="F73" s="14"/>
      <c r="G73" s="15"/>
      <c r="H73" s="9">
        <f>IF(OR(D73="",E73=""),"",E73-D73+1)</f>
      </c>
      <c r="I73" s="22"/>
      <c r="J73" s="13"/>
      <c r="K73" s="20"/>
    </row>
    <row r="74" spans="1:11" x14ac:dyDescent="0.25">
      <c r="A74" s="6">
        <v>69</v>
      </c>
      <c r="B74" s="13"/>
      <c r="C74" s="12">
        <f>IF(B74="","",IFERROR(INDEX('İzin Takip'!$C$6:$C$55,MATCH(B74,'İzin Takip'!$B$6:$B$55,0)),"Sicil bulunamadı"))</f>
      </c>
      <c r="D74" s="14"/>
      <c r="E74" s="14"/>
      <c r="F74" s="14"/>
      <c r="G74" s="15"/>
      <c r="H74" s="9">
        <f>IF(OR(D74="",E74=""),"",E74-D74+1)</f>
      </c>
      <c r="I74" s="22"/>
      <c r="J74" s="13"/>
      <c r="K74" s="20"/>
    </row>
    <row r="75" spans="1:11" x14ac:dyDescent="0.25">
      <c r="A75" s="6">
        <v>70</v>
      </c>
      <c r="B75" s="13"/>
      <c r="C75" s="12">
        <f>IF(B75="","",IFERROR(INDEX('İzin Takip'!$C$6:$C$55,MATCH(B75,'İzin Takip'!$B$6:$B$55,0)),"Sicil bulunamadı"))</f>
      </c>
      <c r="D75" s="14"/>
      <c r="E75" s="14"/>
      <c r="F75" s="14"/>
      <c r="G75" s="15"/>
      <c r="H75" s="9">
        <f>IF(OR(D75="",E75=""),"",E75-D75+1)</f>
      </c>
      <c r="I75" s="22"/>
      <c r="J75" s="13"/>
      <c r="K75" s="20"/>
    </row>
    <row r="76" spans="1:11" x14ac:dyDescent="0.25">
      <c r="A76" s="6">
        <v>71</v>
      </c>
      <c r="B76" s="13"/>
      <c r="C76" s="12">
        <f>IF(B76="","",IFERROR(INDEX('İzin Takip'!$C$6:$C$55,MATCH(B76,'İzin Takip'!$B$6:$B$55,0)),"Sicil bulunamadı"))</f>
      </c>
      <c r="D76" s="14"/>
      <c r="E76" s="14"/>
      <c r="F76" s="14"/>
      <c r="G76" s="15"/>
      <c r="H76" s="9">
        <f>IF(OR(D76="",E76=""),"",E76-D76+1)</f>
      </c>
      <c r="I76" s="22"/>
      <c r="J76" s="13"/>
      <c r="K76" s="20"/>
    </row>
    <row r="77" spans="1:11" x14ac:dyDescent="0.25">
      <c r="A77" s="6">
        <v>72</v>
      </c>
      <c r="B77" s="13"/>
      <c r="C77" s="12">
        <f>IF(B77="","",IFERROR(INDEX('İzin Takip'!$C$6:$C$55,MATCH(B77,'İzin Takip'!$B$6:$B$55,0)),"Sicil bulunamadı"))</f>
      </c>
      <c r="D77" s="14"/>
      <c r="E77" s="14"/>
      <c r="F77" s="14"/>
      <c r="G77" s="15"/>
      <c r="H77" s="9">
        <f>IF(OR(D77="",E77=""),"",E77-D77+1)</f>
      </c>
      <c r="I77" s="22"/>
      <c r="J77" s="13"/>
      <c r="K77" s="20"/>
    </row>
    <row r="78" spans="1:11" x14ac:dyDescent="0.25">
      <c r="A78" s="6">
        <v>73</v>
      </c>
      <c r="B78" s="13"/>
      <c r="C78" s="12">
        <f>IF(B78="","",IFERROR(INDEX('İzin Takip'!$C$6:$C$55,MATCH(B78,'İzin Takip'!$B$6:$B$55,0)),"Sicil bulunamadı"))</f>
      </c>
      <c r="D78" s="14"/>
      <c r="E78" s="14"/>
      <c r="F78" s="14"/>
      <c r="G78" s="15"/>
      <c r="H78" s="9">
        <f>IF(OR(D78="",E78=""),"",E78-D78+1)</f>
      </c>
      <c r="I78" s="22"/>
      <c r="J78" s="13"/>
      <c r="K78" s="20"/>
    </row>
    <row r="79" spans="1:11" x14ac:dyDescent="0.25">
      <c r="A79" s="6">
        <v>74</v>
      </c>
      <c r="B79" s="13"/>
      <c r="C79" s="12">
        <f>IF(B79="","",IFERROR(INDEX('İzin Takip'!$C$6:$C$55,MATCH(B79,'İzin Takip'!$B$6:$B$55,0)),"Sicil bulunamadı"))</f>
      </c>
      <c r="D79" s="14"/>
      <c r="E79" s="14"/>
      <c r="F79" s="14"/>
      <c r="G79" s="15"/>
      <c r="H79" s="9">
        <f>IF(OR(D79="",E79=""),"",E79-D79+1)</f>
      </c>
      <c r="I79" s="22"/>
      <c r="J79" s="13"/>
      <c r="K79" s="20"/>
    </row>
    <row r="80" spans="1:11" x14ac:dyDescent="0.25">
      <c r="A80" s="6">
        <v>75</v>
      </c>
      <c r="B80" s="13"/>
      <c r="C80" s="12">
        <f>IF(B80="","",IFERROR(INDEX('İzin Takip'!$C$6:$C$55,MATCH(B80,'İzin Takip'!$B$6:$B$55,0)),"Sicil bulunamadı"))</f>
      </c>
      <c r="D80" s="14"/>
      <c r="E80" s="14"/>
      <c r="F80" s="14"/>
      <c r="G80" s="15"/>
      <c r="H80" s="9">
        <f>IF(OR(D80="",E80=""),"",E80-D80+1)</f>
      </c>
      <c r="I80" s="22"/>
      <c r="J80" s="13"/>
      <c r="K80" s="20"/>
    </row>
    <row r="81" spans="1:11" x14ac:dyDescent="0.25">
      <c r="A81" s="6">
        <v>76</v>
      </c>
      <c r="B81" s="13"/>
      <c r="C81" s="12">
        <f>IF(B81="","",IFERROR(INDEX('İzin Takip'!$C$6:$C$55,MATCH(B81,'İzin Takip'!$B$6:$B$55,0)),"Sicil bulunamadı"))</f>
      </c>
      <c r="D81" s="14"/>
      <c r="E81" s="14"/>
      <c r="F81" s="14"/>
      <c r="G81" s="15"/>
      <c r="H81" s="9">
        <f>IF(OR(D81="",E81=""),"",E81-D81+1)</f>
      </c>
      <c r="I81" s="22"/>
      <c r="J81" s="13"/>
      <c r="K81" s="20"/>
    </row>
    <row r="82" spans="1:11" x14ac:dyDescent="0.25">
      <c r="A82" s="6">
        <v>77</v>
      </c>
      <c r="B82" s="13"/>
      <c r="C82" s="12">
        <f>IF(B82="","",IFERROR(INDEX('İzin Takip'!$C$6:$C$55,MATCH(B82,'İzin Takip'!$B$6:$B$55,0)),"Sicil bulunamadı"))</f>
      </c>
      <c r="D82" s="14"/>
      <c r="E82" s="14"/>
      <c r="F82" s="14"/>
      <c r="G82" s="15"/>
      <c r="H82" s="9">
        <f>IF(OR(D82="",E82=""),"",E82-D82+1)</f>
      </c>
      <c r="I82" s="22"/>
      <c r="J82" s="13"/>
      <c r="K82" s="20"/>
    </row>
    <row r="83" spans="1:11" x14ac:dyDescent="0.25">
      <c r="A83" s="6">
        <v>78</v>
      </c>
      <c r="B83" s="13"/>
      <c r="C83" s="12">
        <f>IF(B83="","",IFERROR(INDEX('İzin Takip'!$C$6:$C$55,MATCH(B83,'İzin Takip'!$B$6:$B$55,0)),"Sicil bulunamadı"))</f>
      </c>
      <c r="D83" s="14"/>
      <c r="E83" s="14"/>
      <c r="F83" s="14"/>
      <c r="G83" s="15"/>
      <c r="H83" s="9">
        <f>IF(OR(D83="",E83=""),"",E83-D83+1)</f>
      </c>
      <c r="I83" s="22"/>
      <c r="J83" s="13"/>
      <c r="K83" s="20"/>
    </row>
    <row r="84" spans="1:11" x14ac:dyDescent="0.25">
      <c r="A84" s="6">
        <v>79</v>
      </c>
      <c r="B84" s="13"/>
      <c r="C84" s="12">
        <f>IF(B84="","",IFERROR(INDEX('İzin Takip'!$C$6:$C$55,MATCH(B84,'İzin Takip'!$B$6:$B$55,0)),"Sicil bulunamadı"))</f>
      </c>
      <c r="D84" s="14"/>
      <c r="E84" s="14"/>
      <c r="F84" s="14"/>
      <c r="G84" s="15"/>
      <c r="H84" s="9">
        <f>IF(OR(D84="",E84=""),"",E84-D84+1)</f>
      </c>
      <c r="I84" s="22"/>
      <c r="J84" s="13"/>
      <c r="K84" s="20"/>
    </row>
    <row r="85" spans="1:11" x14ac:dyDescent="0.25">
      <c r="A85" s="6">
        <v>80</v>
      </c>
      <c r="B85" s="13"/>
      <c r="C85" s="12">
        <f>IF(B85="","",IFERROR(INDEX('İzin Takip'!$C$6:$C$55,MATCH(B85,'İzin Takip'!$B$6:$B$55,0)),"Sicil bulunamadı"))</f>
      </c>
      <c r="D85" s="14"/>
      <c r="E85" s="14"/>
      <c r="F85" s="14"/>
      <c r="G85" s="15"/>
      <c r="H85" s="9">
        <f>IF(OR(D85="",E85=""),"",E85-D85+1)</f>
      </c>
      <c r="I85" s="22"/>
      <c r="J85" s="13"/>
      <c r="K85" s="20"/>
    </row>
  </sheetData>
  <autoFilter ref="A5:K5"/>
  <conditionalFormatting sqref="C6:C85">
    <cfRule type="cellIs" dxfId="5" priority="1" operator="equal">
      <formula>"Sicil bulunamadı"</formula>
    </cfRule>
  </conditionalFormatting>
  <conditionalFormatting sqref="H6:H85">
    <cfRule type="cellIs" dxfId="6" priority="1" operator="lessThan">
      <formula>1</formula>
    </cfRule>
  </conditionalFormatting>
  <conditionalFormatting sqref="I6:I85">
    <cfRule type="cellIs" dxfId="7" priority="1" operator="equal">
      <formula>"Beklemede"</formula>
    </cfRule>
  </conditionalFormatting>
  <conditionalFormatting sqref="I6:I85">
    <cfRule type="cellIs" dxfId="8" priority="1" operator="equal">
      <formula>"Reddedildi"</formula>
    </cfRule>
  </conditionalFormatting>
  <dataValidations count="4">
    <dataValidation type="date" operator="greaterThan" allowBlank="1" showErrorMessage="1" error="Geçerli bir tarih girin (GG.AA.YYYY)." sqref="D10:F85">
      <formula1>18264</formula1>
    </dataValidation>
    <dataValidation type="date" operator="greaterThan" allowBlank="1" showErrorMessage="1" error="Geçerli bir tarih girin (GG.AA.YYYY)." sqref="D6:F85">
      <formula1>18264</formula1>
    </dataValidation>
    <dataValidation type="list" allowBlank="1" showErrorMessage="1" errorTitle="Geçersiz değer" error="Listeden seçin: Onaylandı, Beklemede, Reddedildi, İptal" sqref="I10:I85">
      <formula1>"Onaylandı,Beklemede,Reddedildi,İptal"</formula1>
    </dataValidation>
    <dataValidation type="list" allowBlank="1" showErrorMessage="1" errorTitle="Geçersiz değer" error="Listeden seçin: Onaylandı, Beklemede, Reddedildi, İptal" sqref="I6:I85">
      <formula1>"Onaylandı,Beklemede,Reddedildi,İptal"</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3" t="s">
        <v>51</v>
      </c>
    </row>
    <row r="6" ht="20" customHeight="1" spans="2:4" x14ac:dyDescent="0.25">
      <c r="B6" s="24" t="s">
        <v>52</v>
      </c>
      <c r="C6" s="25">
        <v>46307</v>
      </c>
      <c r="D6" s="26" t="s">
        <v>53</v>
      </c>
    </row>
    <row r="7" ht="20" customHeight="1" spans="2:4" x14ac:dyDescent="0.25">
      <c r="B7" s="24" t="s">
        <v>54</v>
      </c>
      <c r="C7" s="27">
        <v>14</v>
      </c>
      <c r="D7" s="26" t="s">
        <v>55</v>
      </c>
    </row>
    <row r="8" ht="20" customHeight="1" spans="2:4" x14ac:dyDescent="0.25">
      <c r="B8" s="24" t="s">
        <v>56</v>
      </c>
      <c r="C8" s="27">
        <v>20</v>
      </c>
      <c r="D8" s="26" t="s">
        <v>55</v>
      </c>
    </row>
    <row r="9" ht="20" customHeight="1" spans="2:4" x14ac:dyDescent="0.25">
      <c r="B9" s="24" t="s">
        <v>57</v>
      </c>
      <c r="C9" s="27">
        <v>26</v>
      </c>
      <c r="D9" s="26" t="s">
        <v>55</v>
      </c>
    </row>
    <row r="10" ht="20" customHeight="1" spans="2:4" x14ac:dyDescent="0.25">
      <c r="B10" s="24" t="s">
        <v>58</v>
      </c>
      <c r="C10" s="27">
        <v>20</v>
      </c>
      <c r="D10" s="26" t="s">
        <v>55</v>
      </c>
    </row>
    <row r="11" ht="24" customHeight="1" spans="2:2" x14ac:dyDescent="0.25">
      <c r="B11" s="23" t="s">
        <v>59</v>
      </c>
    </row>
    <row r="12" ht="20" customHeight="1" spans="2:4" x14ac:dyDescent="0.25">
      <c r="B12" s="24" t="s">
        <v>60</v>
      </c>
      <c r="C12" s="28">
        <f>COUNTA('İzin Takip'!$C$6:$C$55)</f>
      </c>
    </row>
    <row r="13" ht="20" customHeight="1" spans="2:4" x14ac:dyDescent="0.25">
      <c r="B13" s="24" t="s">
        <v>61</v>
      </c>
      <c r="C13" s="28">
        <f>SUM('İzin Takip'!$J$6:$J$55)</f>
      </c>
    </row>
    <row r="14" ht="20" customHeight="1" spans="2:4" x14ac:dyDescent="0.25">
      <c r="B14" s="24" t="s">
        <v>62</v>
      </c>
      <c r="C14" s="28">
        <f>SUM('İzin Takip'!$K$6:$K$55)</f>
      </c>
    </row>
    <row r="15" ht="20" customHeight="1" spans="2:4" x14ac:dyDescent="0.25">
      <c r="B15" s="24" t="s">
        <v>63</v>
      </c>
      <c r="C15" s="28">
        <f>SUM('İzin Takip'!$L$6:$L$55)</f>
      </c>
    </row>
    <row r="16" ht="20" customHeight="1" spans="2:4" x14ac:dyDescent="0.25">
      <c r="B16" s="24" t="s">
        <v>64</v>
      </c>
      <c r="C16" s="28">
        <f>SUM('İzin Takip'!$M$6:$M$55)</f>
      </c>
      <c r="D16" s="26" t="s">
        <v>65</v>
      </c>
    </row>
    <row r="17" ht="24" customHeight="1" spans="2:2" x14ac:dyDescent="0.25">
      <c r="B17" s="23" t="s">
        <v>66</v>
      </c>
    </row>
    <row r="18" ht="20" customHeight="1" spans="2:4" x14ac:dyDescent="0.25">
      <c r="B18" s="24" t="s">
        <v>67</v>
      </c>
      <c r="C18" s="28">
        <f>COUNTIF('İzin Takip'!$M$6:$M$55,"&lt;0")</f>
      </c>
      <c r="D18" s="26" t="s">
        <v>68</v>
      </c>
    </row>
    <row r="19" ht="20" customHeight="1" spans="2:4" x14ac:dyDescent="0.25">
      <c r="B19" s="24" t="s">
        <v>69</v>
      </c>
      <c r="C19" s="28">
        <f>COUNTIFS('İzin Takip'!$P$6:$P$55,"&gt;=0",'İzin Takip'!$P$6:$P$55,"&lt;=30")</f>
      </c>
      <c r="D19" s="26" t="s">
        <v>70</v>
      </c>
    </row>
    <row r="20" ht="20" customHeight="1" spans="2:4" x14ac:dyDescent="0.25">
      <c r="B20" s="24" t="s">
        <v>71</v>
      </c>
      <c r="C20" s="28">
        <f>COUNTIF('İzin Takip'!$N$6:$N$55,"Yok")</f>
      </c>
      <c r="D20" s="26" t="s">
        <v>72</v>
      </c>
    </row>
    <row r="21" ht="20" customHeight="1" spans="2:4" x14ac:dyDescent="0.25">
      <c r="B21" s="24" t="s">
        <v>73</v>
      </c>
      <c r="C21" s="28">
        <f>COUNTIF('İzin Kullanımları'!$I$6:$I$85,"Beklemede")</f>
      </c>
    </row>
    <row r="22" ht="24" customHeight="1" spans="2:2" x14ac:dyDescent="0.25">
      <c r="B22" s="23" t="s">
        <v>74</v>
      </c>
    </row>
    <row r="23" ht="20" customHeight="1" spans="2:4" x14ac:dyDescent="0.25">
      <c r="B23" s="24" t="s">
        <v>75</v>
      </c>
      <c r="C23" s="29" t="s">
        <v>76</v>
      </c>
    </row>
    <row r="24" ht="20" customHeight="1" spans="2:4" x14ac:dyDescent="0.25">
      <c r="B24" s="24" t="s">
        <v>77</v>
      </c>
      <c r="C24" s="29" t="s">
        <v>76</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78</v>
      </c>
    </row>
    <row r="2" ht="18" customHeight="1" spans="2:2" x14ac:dyDescent="0.25">
      <c r="B2" s="2" t="s">
        <v>0</v>
      </c>
    </row>
    <row r="3" ht="16" customHeight="1" spans="2:2" x14ac:dyDescent="0.25">
      <c r="B3" s="3" t="s">
        <v>2</v>
      </c>
    </row>
    <row r="4" spans="1:2" x14ac:dyDescent="0.25">
      <c r="A4" s="4"/>
      <c r="B4" s="4"/>
    </row>
    <row r="5" ht="60" customHeight="1" spans="2:2" x14ac:dyDescent="0.25">
      <c r="B5" s="30" t="s">
        <v>79</v>
      </c>
    </row>
    <row r="7" ht="22" customHeight="1" spans="2:2" x14ac:dyDescent="0.25">
      <c r="B7" s="31" t="s">
        <v>80</v>
      </c>
    </row>
    <row r="8" ht="30" customHeight="1" spans="2:2" x14ac:dyDescent="0.25">
      <c r="B8" s="30" t="s">
        <v>81</v>
      </c>
    </row>
    <row r="9" ht="45" customHeight="1" spans="2:2" x14ac:dyDescent="0.25">
      <c r="B9" s="30" t="s">
        <v>82</v>
      </c>
    </row>
    <row r="10" ht="30" customHeight="1" spans="2:2" x14ac:dyDescent="0.25">
      <c r="B10" s="30" t="s">
        <v>83</v>
      </c>
    </row>
    <row r="11" ht="30" customHeight="1" spans="2:2" x14ac:dyDescent="0.25">
      <c r="B11" s="30" t="s">
        <v>84</v>
      </c>
    </row>
    <row r="12" ht="30" customHeight="1" spans="2:2" x14ac:dyDescent="0.25">
      <c r="B12" s="30" t="s">
        <v>85</v>
      </c>
    </row>
    <row r="13" ht="30" customHeight="1" spans="2:2" x14ac:dyDescent="0.25">
      <c r="B13" s="30" t="s">
        <v>86</v>
      </c>
    </row>
    <row r="14" ht="30" customHeight="1" spans="2:2" x14ac:dyDescent="0.25">
      <c r="B14" s="30" t="s">
        <v>87</v>
      </c>
    </row>
    <row r="15" ht="30" customHeight="1" spans="2:2" x14ac:dyDescent="0.25">
      <c r="B15" s="30" t="s">
        <v>88</v>
      </c>
    </row>
    <row r="16" ht="30" customHeight="1" spans="2:2" x14ac:dyDescent="0.25">
      <c r="B16" s="30" t="s">
        <v>89</v>
      </c>
    </row>
    <row r="17" ht="8" customHeight="1" spans="2:2" x14ac:dyDescent="0.25">
      <c r="B17" s="30" t="s">
        <v>90</v>
      </c>
    </row>
    <row r="18" ht="30" customHeight="1" spans="2:2" x14ac:dyDescent="0.25">
      <c r="B18" s="32" t="s">
        <v>91</v>
      </c>
    </row>
    <row r="20" ht="20" customHeight="1" spans="2:2" x14ac:dyDescent="0.25">
      <c r="B20" s="33" t="s">
        <v>92</v>
      </c>
    </row>
    <row r="21" ht="30" customHeight="1" spans="2:2" x14ac:dyDescent="0.25">
      <c r="B21" s="30" t="s">
        <v>93</v>
      </c>
    </row>
    <row r="23" ht="18" customHeight="1" spans="2:2" x14ac:dyDescent="0.25">
      <c r="B23" s="34" t="s">
        <v>94</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İzin Takip</vt:lpstr>
      <vt:lpstr>İzin Kullanımları</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Yıllık İzin Takip Çizelgesi</dc:title>
  <dc:subject/>
  <dc:description/>
  <cp:keywords/>
  <cp:category/>
  <cp:lastModifiedBy>Unknown</cp:lastModifiedBy>
  <dcterms:created xsi:type="dcterms:W3CDTF">2026-10-12T09:00:00Z</dcterms:created>
  <dcterms:modified xsi:type="dcterms:W3CDTF">2026-10-12T09:00:00Z</dcterms:modified>
</cp:coreProperties>
</file>