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Haftalık Vardiya" state="visible" r:id="rId4"/>
    <sheet sheetId="2" name="Aylık Vardiya" state="visible" r:id="rId5"/>
    <sheet sheetId="3" name="Vardiya Kodları" state="visible" r:id="rId6"/>
    <sheet sheetId="4" name="3 Vardiya Rotasyon" state="visible" r:id="rId7"/>
    <sheet sheetId="5" name="Özet" state="visible" r:id="rId8"/>
    <sheet sheetId="6" name="Nasıl Kullanılır" state="visible" r:id="rId9"/>
  </sheets>
  <definedNames>
    <definedName name="_xlnm.Print_Titles" localSheetId="0">'Haftalık Vardiya'!$5:$5</definedName>
    <definedName name="_xlnm.Print_Titles" localSheetId="1">'Aylık Vardiya'!$5:$5</definedName>
    <definedName name="_xlnm.Print_Titles" localSheetId="2">'Vardiya Kodları'!$5:$5</definedName>
    <definedName name="_xlnm.Print_Titles" localSheetId="3">'3 Vardiya Rotasyon'!$5:$5</definedName>
  </definedNames>
  <calcPr calcId="171027"/>
</workbook>
</file>

<file path=xl/comments1.xml><?xml version="1.0" encoding="utf-8"?>
<comments xmlns="http://schemas.openxmlformats.org/spreadsheetml/2006/main">
  <authors>
    <author>Author</author>
  </authors>
  <commentList>
    <comment ref="M5" authorId="0">
      <text>
        <r>
          <t>Haftalık çalışma süresi üst sınırını aşan saat (fazla çalışma adayı).</t>
        </r>
      </text>
    </comment>
  </commentList>
</comments>
</file>

<file path=xl/comments2.xml><?xml version="1.0" encoding="utf-8"?>
<comments xmlns="http://schemas.openxmlformats.org/spreadsheetml/2006/main">
  <authors>
    <author>Author</author>
  </authors>
  <commentList>
    <comment ref="AO5" authorId="0">
      <text>
        <r>
          <t>Toplam net saat / planlanan gün × 7. Denkleştirme döneminde ortalama 45 saati aşmamalıdır.</t>
        </r>
      </text>
    </comment>
  </commentList>
</comments>
</file>

<file path=xl/comments3.xml><?xml version="1.0" encoding="utf-8"?>
<comments xmlns="http://schemas.openxmlformats.org/spreadsheetml/2006/main">
  <authors>
    <author>Author</author>
  </authors>
  <commentList>
    <comment ref="H5" authorId="0">
      <text>
        <r>
          <t>Yardımcı sütun: gece vardiyası sayımı için kullanılır.</t>
        </r>
      </text>
    </comment>
    <comment ref="I5" authorId="0">
      <text>
        <r>
          <t>İK md. 68: 4 saate kadar 15 dk; 4 saatten fazla 7,5 saate kadar 30 dk; 7,5 saatten fazla 1 saat.</t>
        </r>
      </text>
    </comment>
  </commentList>
</comments>
</file>

<file path=xl/sharedStrings.xml><?xml version="1.0" encoding="utf-8"?>
<sst xmlns="http://schemas.openxmlformats.org/spreadsheetml/2006/main" count="342" uniqueCount="176">
  <si>
    <t>Vardiya Çizelgesi</t>
  </si>
  <si>
    <t>Hafta: [GG.AA.YYYY – GG.AA.YYYY]  ·  Birim: [Departman]  ·  Kodlar Vardiya Kodları sayfasında tanımlıdır</t>
  </si>
  <si>
    <t>ikpartner.com  ·  Ücretsiz İK şablonu  ·  0538 949 22 87</t>
  </si>
  <si>
    <t>Sıra</t>
  </si>
  <si>
    <t>Sicil No</t>
  </si>
  <si>
    <t>Ad Soyad</t>
  </si>
  <si>
    <t>Ekip / Görev</t>
  </si>
  <si>
    <t>Pzt</t>
  </si>
  <si>
    <t>Sal</t>
  </si>
  <si>
    <t>Çar</t>
  </si>
  <si>
    <t>Per</t>
  </si>
  <si>
    <t>Cum</t>
  </si>
  <si>
    <t>Cmt</t>
  </si>
  <si>
    <t>Paz</t>
  </si>
  <si>
    <t>Haftalık Net Saat</t>
  </si>
  <si>
    <t>45 Saati Aşan</t>
  </si>
  <si>
    <t>Gece Vardiyası</t>
  </si>
  <si>
    <t>Hafta Tatili</t>
  </si>
  <si>
    <t>Durum</t>
  </si>
  <si>
    <t>Not</t>
  </si>
  <si>
    <t>1001</t>
  </si>
  <si>
    <t>Örnek Çalışan A</t>
  </si>
  <si>
    <t>Ekip A</t>
  </si>
  <si>
    <t>S</t>
  </si>
  <si>
    <t>HT</t>
  </si>
  <si>
    <t>1002</t>
  </si>
  <si>
    <t>Örnek Çalışan B</t>
  </si>
  <si>
    <t>Ekip B</t>
  </si>
  <si>
    <t>A</t>
  </si>
  <si>
    <t>1003</t>
  </si>
  <si>
    <t>Örnek Çalışan C</t>
  </si>
  <si>
    <t>Ekip C</t>
  </si>
  <si>
    <t>G</t>
  </si>
  <si>
    <t>1004</t>
  </si>
  <si>
    <t>Örnek Çalışan D</t>
  </si>
  <si>
    <t>Ofis</t>
  </si>
  <si>
    <t>N</t>
  </si>
  <si>
    <t>ÇG</t>
  </si>
  <si>
    <t>1005</t>
  </si>
  <si>
    <t>Örnek Çalışan E</t>
  </si>
  <si>
    <t>Fazla çalışma onayı var mı?</t>
  </si>
  <si>
    <t>1006</t>
  </si>
  <si>
    <t>Örnek Çalışan F</t>
  </si>
  <si>
    <t>Hafta tatili planlanmalı</t>
  </si>
  <si>
    <t>TOPLAM</t>
  </si>
  <si>
    <t>Ay: [Ay / Yıl]  ·  Birim: [Departman]</t>
  </si>
  <si>
    <t>Ekip</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</si>
  <si>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</si>
  <si>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</si>
  <si>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</si>
  <si>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</si>
  <si>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</si>
  <si>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</si>
  <si>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</si>
  <si>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</si>
  <si>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</si>
  <si>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</si>
  <si>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</si>
  <si>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</si>
  <si>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</si>
  <si>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</si>
  <si>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</si>
  <si>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</si>
  <si>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</si>
  <si>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</si>
  <si>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</si>
  <si>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</si>
  <si>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</si>
  <si>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</si>
  <si>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</si>
  <si>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</si>
  <si>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</si>
  <si>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</si>
  <si>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</si>
  <si>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</si>
  <si>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</si>
  <si>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</si>
  <si>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</si>
  <si>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Toplam Net Saat</t>
  </si>
  <si>
    <t>İzin / Rapor</t>
  </si>
  <si>
    <t>Planlanan Gün</t>
  </si>
  <si>
    <t>Haftalık Ortalama</t>
  </si>
  <si>
    <t>Yİ</t>
  </si>
  <si>
    <t>R</t>
  </si>
  <si>
    <t>Birim: [Departman]  ·  Dönem: [GG.AA.YYYY – GG.AA.YYYY]  ·  Hazırlayan: [Ad Soyad]</t>
  </si>
  <si>
    <t>Kod</t>
  </si>
  <si>
    <t>Vardiya Adı</t>
  </si>
  <si>
    <t>Başlangıç</t>
  </si>
  <si>
    <t>Bitiş</t>
  </si>
  <si>
    <t>Ara Dinlenme (dk)</t>
  </si>
  <si>
    <t>Net Çalışma (saat)</t>
  </si>
  <si>
    <t>Gece Sayacı</t>
  </si>
  <si>
    <t>Asgari Ara Dinlenme (dk)</t>
  </si>
  <si>
    <t>Kontrol</t>
  </si>
  <si>
    <t>Açıklama</t>
  </si>
  <si>
    <t>Sabah postası</t>
  </si>
  <si>
    <t>Hayır</t>
  </si>
  <si>
    <t>Akşam postası</t>
  </si>
  <si>
    <t>Kısmen gece dönemine (20.00–24.00) girer; değerlendirin</t>
  </si>
  <si>
    <t>Gece postası</t>
  </si>
  <si>
    <t>Evet</t>
  </si>
  <si>
    <t>Normal mesai</t>
  </si>
  <si>
    <t>Y</t>
  </si>
  <si>
    <t>Yarım gün</t>
  </si>
  <si>
    <t>GU</t>
  </si>
  <si>
    <t>Uzun gece (hatalı tanım örneği)</t>
  </si>
  <si>
    <t>Uyarı örneği; kullanmayın</t>
  </si>
  <si>
    <t>Çalışma günü değil</t>
  </si>
  <si>
    <t>5 gün çalışılan düzende cumartesi gibi</t>
  </si>
  <si>
    <t>Hafta tatili</t>
  </si>
  <si>
    <t>GT</t>
  </si>
  <si>
    <t>Genel tatil</t>
  </si>
  <si>
    <t>Yıllık izin</t>
  </si>
  <si>
    <t>Rapor</t>
  </si>
  <si>
    <t>Üİ</t>
  </si>
  <si>
    <t>Ücretsiz izin</t>
  </si>
  <si>
    <t>3'lü Vardiya Rotasyonu (Örnek)</t>
  </si>
  <si>
    <t>Üç ekip, üç posta, haftalık ileri yönlü dönüş · çalışma günleri pazartesi–cumartesi · her posta 8 saat (30 dk ara dinlenme, 7,5 saat net)</t>
  </si>
  <si>
    <t>Hafta</t>
  </si>
  <si>
    <t>Sabah Postası 08.00–16.00</t>
  </si>
  <si>
    <t>Akşam Postası 16.00–24.00</t>
  </si>
  <si>
    <t>Gece Postası 00.00–08.00</t>
  </si>
  <si>
    <t>Çalışma Günleri</t>
  </si>
  <si>
    <t>Haftalık Net Süre (saat)</t>
  </si>
  <si>
    <t>Posta Değişimi Notu</t>
  </si>
  <si>
    <t>Pzt–Cmt</t>
  </si>
  <si>
    <t>Pazar</t>
  </si>
  <si>
    <t>Başlangıç haftası: Ekip C gece postasında.</t>
  </si>
  <si>
    <t>C geceden sabaha geçer (gecede en çok 1 hafta); dinlenme 11 saatin üzerinde.</t>
  </si>
  <si>
    <t>A akşamdan geceye geçer; Cmt 24.00 – Pzt 00.00 arası 24 saat dinlenme.</t>
  </si>
  <si>
    <t>Döngü 3 haftada tamamlanır ve başa döner.</t>
  </si>
  <si>
    <t>İleri yönlü dönüş (sabah → akşam → gece) dinlenme aralığını uzatır.</t>
  </si>
  <si>
    <t>Takas veya ek vardiyada 11 saat dinlenme ve gece kuralını yeniden kontrol edin.</t>
  </si>
  <si>
    <t>Parametreler</t>
  </si>
  <si>
    <t>Haftalık çalışma süresi üst sınırı (saat)</t>
  </si>
  <si>
    <t>İK md. 63</t>
  </si>
  <si>
    <t>Gece çalışması üst sınırı (saat)</t>
  </si>
  <si>
    <t>İK md. 69; sektörel istisnalar yönetmelikte</t>
  </si>
  <si>
    <t>Günlük çalışma üst sınırı (saat)</t>
  </si>
  <si>
    <t>Plan haftası (başlangıç)</t>
  </si>
  <si>
    <t>[GG.AA.YYYY]</t>
  </si>
  <si>
    <t>Birim</t>
  </si>
  <si>
    <t>[Departman]</t>
  </si>
  <si>
    <t>Haftalık Plan Kontrolü</t>
  </si>
  <si>
    <t>Planlanan çalışan sayısı</t>
  </si>
  <si>
    <t>Toplam planlanan net saat</t>
  </si>
  <si>
    <t>45 saati aşan çalışan sayısı</t>
  </si>
  <si>
    <t>Fazla çalışma onayı ve 270 saat sınırını kontrol edin</t>
  </si>
  <si>
    <t>45 saati aşan toplam süre (saat)</t>
  </si>
  <si>
    <t>Hafta tatili planlanmamış çalışan</t>
  </si>
  <si>
    <t>7 günlük dilimde kesintisiz en az 24 saat dinlenme</t>
  </si>
  <si>
    <t>Toplam gece vardiyası</t>
  </si>
  <si>
    <t>Uyarı veren vardiya tanımı</t>
  </si>
  <si>
    <t>Vardiya Kodları sayfasındaki kırmızı satırlar</t>
  </si>
  <si>
    <t>Onay</t>
  </si>
  <si>
    <t>Hazırlayan</t>
  </si>
  <si>
    <t>[Ad Soyad]</t>
  </si>
  <si>
    <t>Onaylayan (Birim Yöneticisi)</t>
  </si>
  <si>
    <t>Çalışanlara duyuru tarihi</t>
  </si>
  <si>
    <t>Nasıl Kullanılır?</t>
  </si>
  <si>
    <t>Vardiya kodlarını saatleriyle tanımlayıp haftalık ve aylık vardiya planı hazırlamanızı sağlayan, her çalışanın haftalık net çalışma süresini hesaplayıp 45 saat sınırını, hafta tatilini, gece vardiyası sayısını ve vardiya tanımlarında gece 7,5 saat, günlük 11 saat ve ara dinlenme kurallarını kontrol eden şablon. Üç vardiyalı (3 postalı) haftalık rotasyon örneği ve posta değişimi notları içerir.</t>
  </si>
  <si>
    <t>Kullanım adımları</t>
  </si>
  <si>
    <t>1. Önce Vardiya Kodları sayfasında işyerinizdeki vardiyaları tanımlayın: kod, ad, başlangıç ve bitiş saati (SS:DD), ara dinlenme süresi (dakika) ve vardiyanın gece vardiyası sayılıp sayılmadığı. Net çalışma süresi otomatik hesaplanır; gece yarısını geçen vardiyalar doğru hesaplanır.</t>
  </si>
  <si>
    <t>2. Kontrol sütunu her vardiya tanımını denetler: gece vardiyası 7,5 saati, herhangi bir vardiya günlük 11 saati aşıyorsa veya ara dinlenme İş Kanunu md. 68 asgarisinin (4 saate kadar 15 dk, 4–7,5 saat 30 dk, 7,5 saatten fazla 1 saat) altındaysa uyarı verir.</t>
  </si>
  <si>
    <t>3. Gece dönemi 20.00–06.00 arasıdır. Hangi vardiyanın gece vardiyası sayılacağını işletmenizin uygulamasına ve hukuk danışmanınızın görüşüne göre Gece Vardiyası sütununda belirleyin.</t>
  </si>
  <si>
    <t>4. Haftalık Vardiya sayfasında her çalışanın günlerine açılır listeden kod seçin. Net saat, 45 saati aşan süre, gece vardiyası sayısı ve hafta tatili otomatik hesaplanır; Durum sütunu Uygun / 45 saat aşıldı / Hafta tatili yok uyarısı verir.</t>
  </si>
  <si>
    <t>5. Yeni bir vardiya kodu eklerseniz, gün sütunlarındaki açılır listeye de eklemek için ilgili hücreleri seçip Veri &gt; Veri Doğrulama menüsünden listeyi güncelleyin.</t>
  </si>
  <si>
    <t>6. Aylık Vardiya sayfası aynı kodlarla bir ayın tamamını planlar. Haftalık Ortalama sütunu, planlanan günlere göre haftalık ortalama süreyi verir; denkleştirme uygulanan işyerlerinde ortalama, denkleştirme dönemi (2 ay, toplu iş sözleşmesiyle 4 aya kadar) içinde 45 saati aşmamalıdır.</t>
  </si>
  <si>
    <t>7. 3 Vardiya Rotasyon sayfası, üç ekibin sabah, akşam ve gece postaları arasında haftalık ileri yönlü (sabah → akşam → gece → sabah) döndüğü bir örnektir. Gece postasında üst üste en çok bir çalışma haftası çalışılır ve izleyen hafta gündüz postasına geçilir; posta değiştirilirken çalışanlar kesintisiz en az 11 saat dinlendirilmeden diğer postada çalıştırılamaz.</t>
  </si>
  <si>
    <t>8. Haftanın yedi günü kesintisiz çalışan işyerlerinde hafta tatilini sağlamak için genellikle dördüncü bir ekip veya tatil (yedek) ekibi gerekir; rotasyonu buna göre uyarlayın.</t>
  </si>
  <si>
    <t>9. Kesinleşen çizelgeyi çalışanlara önceden duyurun, değişiklikleri ve vardiya takaslarını yönetici onayıyla kayda geçirin. Fiilen yapılan fazla çalışmaları puantaja ve fazla çalışma kayıtlarına aktarın.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</si>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</sst>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hh:mm"/>
  </numFmts>
  <fonts count="18"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color rgb="FF8C9BB0"/>
      <sz val="10"/>
      <name val="Calibri"/>
    </font>
    <font>
      <i/>
      <color rgb="FF3A4A61"/>
      <sz val="10"/>
      <name val="Calibri"/>
    </font>
    <font>
      <color rgb="FF0E2849"/>
      <sz val="10"/>
      <name val="Calibri"/>
    </font>
    <font>
      <color rgb="FF3A4A61"/>
      <sz val="10"/>
      <name val="Calibri"/>
    </font>
    <font>
      <b/>
      <color rgb="FF0E2849"/>
      <sz val="10"/>
      <name val="Calibri"/>
    </font>
    <font>
      <b/>
      <color rgb="FF13B8A7"/>
      <sz val="12"/>
      <name val="Calibri"/>
    </font>
    <font>
      <b/>
      <color rgb="FF1D5888"/>
      <sz val="11"/>
      <name val="Calibri"/>
    </font>
    <font>
      <i/>
      <color rgb="FF5A6B82"/>
      <sz val="9"/>
      <name val="Calibri"/>
    </font>
    <font>
      <b/>
      <color rgb="FF0E2849"/>
      <sz val="11"/>
      <name val="Calibri"/>
    </font>
    <font>
      <b/>
      <color rgb="FF0E2849"/>
      <sz val="12"/>
      <name val="Calibri"/>
    </font>
    <font>
      <i/>
      <color rgb="FF5A6B82"/>
      <sz val="10"/>
      <name val="Calibri"/>
    </font>
    <font>
      <b/>
      <color rgb="FF0B7F74"/>
      <sz val="11"/>
      <name val="Calibri"/>
    </font>
    <font>
      <b/>
      <color rgb="FF13B8A7"/>
      <sz val="10"/>
      <name val="Calibri"/>
    </font>
  </fonts>
  <fills count="6">
    <fill>
      <patternFill patternType="none"/>
    </fill>
    <fill>
      <patternFill patternType="gray125"/>
    </fill>
    <fill>
      <patternFill patternType="solid">
        <fgColor rgb="FF0E2849"/>
      </patternFill>
    </fill>
    <fill>
      <patternFill patternType="solid">
        <fgColor rgb="FFF5F8FB"/>
      </patternFill>
    </fill>
    <fill>
      <patternFill patternType="solid">
        <fgColor rgb="FFE3F6F4"/>
      </patternFill>
    </fill>
    <fill>
      <patternFill patternType="solid">
        <fgColor rgb="FFEAF1F8"/>
      </patternFill>
    </fill>
  </fills>
  <borders count="4">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
      <left style="thin">
        <color rgb="FFDCE4EE"/>
      </left>
      <right style="thin">
        <color rgb="FFDCE4EE"/>
      </right>
      <top style="medium">
        <color rgb="FF13B8A7"/>
      </top>
      <bottom style="thin">
        <color rgb="FFDCE4EE"/>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applyAlignment="1">
      <alignment horizontal="center"/>
    </xf>
    <xf numFmtId="0" fontId="6" fillId="0" borderId="2" xfId="0" applyFont="1" applyBorder="1"/>
    <xf numFmtId="0" fontId="6" fillId="0" borderId="2" xfId="0" applyFont="1" applyBorder="1" applyAlignment="1">
      <alignment horizontal="center"/>
    </xf>
    <xf numFmtId="164" fontId="7" fillId="3" borderId="2" xfId="0" applyNumberFormat="1" applyFont="1" applyFill="1" applyBorder="1"/>
    <xf numFmtId="3" fontId="7" fillId="3" borderId="2" xfId="0" applyNumberFormat="1" applyFont="1" applyFill="1" applyBorder="1"/>
    <xf numFmtId="0" fontId="7" fillId="3" borderId="2" xfId="0" applyFont="1" applyFill="1" applyBorder="1"/>
    <xf numFmtId="0" fontId="8" fillId="0" borderId="2" xfId="0" applyFont="1" applyBorder="1"/>
    <xf numFmtId="0" fontId="8" fillId="0" borderId="2" xfId="0" applyFont="1" applyBorder="1" applyAlignment="1">
      <alignment horizontal="center"/>
    </xf>
    <xf numFmtId="0" fontId="9" fillId="4" borderId="3" xfId="0" applyFont="1" applyFill="1" applyBorder="1"/>
    <xf numFmtId="164" fontId="9" fillId="4" borderId="3" xfId="0" applyNumberFormat="1" applyFont="1" applyFill="1" applyBorder="1"/>
    <xf numFmtId="3" fontId="9" fillId="4" borderId="3" xfId="0" applyNumberFormat="1" applyFont="1" applyFill="1" applyBorder="1"/>
    <xf numFmtId="165" fontId="8" fillId="0" borderId="2" xfId="0" applyNumberFormat="1" applyFont="1" applyBorder="1" applyAlignment="1">
      <alignment horizontal="center"/>
    </xf>
    <xf numFmtId="3" fontId="8" fillId="0" borderId="2" xfId="0" applyNumberFormat="1" applyFont="1" applyBorder="1"/>
    <xf numFmtId="4" fontId="7" fillId="3" borderId="2" xfId="0" applyNumberFormat="1" applyFont="1" applyFill="1" applyBorder="1"/>
    <xf numFmtId="164" fontId="8" fillId="0" borderId="2" xfId="0" applyNumberFormat="1" applyFont="1" applyBorder="1"/>
    <xf numFmtId="0" fontId="10" fillId="0" borderId="0" xfId="0" applyFont="1"/>
    <xf numFmtId="0" fontId="9" fillId="3" borderId="2" xfId="0" applyFont="1" applyFill="1" applyBorder="1"/>
    <xf numFmtId="3" fontId="11" fillId="5" borderId="2" xfId="0" applyNumberFormat="1" applyFont="1" applyFill="1" applyBorder="1" applyAlignment="1">
      <alignment horizontal="right"/>
    </xf>
    <xf numFmtId="0" fontId="12" fillId="0" borderId="0" xfId="0" applyFont="1"/>
    <xf numFmtId="164" fontId="11" fillId="5" borderId="2" xfId="0" applyNumberFormat="1" applyFont="1" applyFill="1" applyBorder="1" applyAlignment="1">
      <alignment horizontal="right"/>
    </xf>
    <xf numFmtId="0" fontId="11" fillId="5" borderId="2" xfId="0" applyFont="1" applyFill="1" applyBorder="1" applyAlignment="1">
      <alignment horizontal="right"/>
    </xf>
    <xf numFmtId="3" fontId="13" fillId="0" borderId="2" xfId="0" applyNumberFormat="1" applyFont="1" applyBorder="1" applyAlignment="1">
      <alignment horizontal="right"/>
    </xf>
    <xf numFmtId="164" fontId="13" fillId="0" borderId="2" xfId="0" applyNumberFormat="1" applyFont="1" applyBorder="1" applyAlignment="1">
      <alignment horizontal="right"/>
    </xf>
    <xf numFmtId="0" fontId="8"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120">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ont>
        <color rgb="FFB42318"/>
      </font>
      <fill>
        <patternFill patternType="solid">
          <bgColor rgb="FFFDE2E1"/>
        </patternFill>
      </fill>
    </dxf>
    <dxf>
      <fill>
        <patternFill patternType="solid">
          <bgColor rgb="FFFDE2E1"/>
        </patternFill>
      </fill>
    </dxf>
    <dxf>
      <font>
        <color rgb="FFB42318"/>
      </font>
      <fill>
        <patternFill patternType="solid">
          <bgColor rgb="FFFDE2E1"/>
        </patternFill>
      </fill>
    </dxf>
    <dxf>
      <fill>
        <patternFill patternType="solid">
          <bgColor rgb="FFFFF4D6"/>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E3F6F4"/>
        </patternFill>
      </fill>
    </dxf>
    <dxf>
      <fill>
        <patternFill patternType="solid">
          <bgColor rgb="FFDCE4F5"/>
        </patternFill>
      </fill>
    </dxf>
    <dxf>
      <fill>
        <patternFill patternType="solid">
          <bgColor rgb="FFFDE2E1"/>
        </patternFill>
      </fill>
    </dxf>
    <dxf>
      <fill>
        <patternFill patternType="solid">
          <bgColor rgb="FFFFF4D6"/>
        </patternFill>
      </fill>
    </dxf>
    <dxf>
      <font>
        <color rgb="FFB42318"/>
      </font>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1.xml"/><Relationship Id="rId3"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2.xml"/><Relationship Id="rId3"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3.xml"/><Relationship Id="rId3" Type="http://schemas.openxmlformats.org/officeDocument/2006/relationships/vmlDrawing" Target="../drawings/vmlDrawing3.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3" max="3" width="20" customWidth="1"/>
    <col min="4" max="4" width="13" customWidth="1"/>
    <col min="5" max="11" width="6" customWidth="1"/>
    <col min="12" max="12" width="10" customWidth="1"/>
    <col min="15" max="15" width="8" customWidth="1"/>
    <col min="16" max="16" width="15" customWidth="1"/>
    <col min="17" max="17" width="26" customWidth="1"/>
  </cols>
  <sheetData>
    <row r="1" ht="34" customHeight="1" spans="2:2" x14ac:dyDescent="0.25">
      <c r="B1" s="1" t="s">
        <v>0</v>
      </c>
    </row>
    <row r="2" ht="18" customHeight="1" spans="2:2" x14ac:dyDescent="0.25">
      <c r="B2" s="2" t="s">
        <v>1</v>
      </c>
    </row>
    <row r="3" ht="16" customHeight="1" spans="2:2" x14ac:dyDescent="0.25">
      <c r="B3" s="3" t="s">
        <v>2</v>
      </c>
    </row>
    <row r="4" spans="1:17" x14ac:dyDescent="0.25">
      <c r="A4" s="4"/>
      <c r="B4" s="4"/>
      <c r="C4" s="4"/>
      <c r="D4" s="4"/>
      <c r="E4" s="4"/>
      <c r="F4" s="4"/>
      <c r="G4" s="4"/>
      <c r="H4" s="4"/>
      <c r="I4" s="4"/>
      <c r="J4" s="4"/>
      <c r="K4" s="4"/>
      <c r="L4" s="4"/>
      <c r="M4" s="4"/>
      <c r="N4" s="4"/>
      <c r="O4" s="4"/>
      <c r="P4" s="4"/>
      <c r="Q4" s="4"/>
    </row>
    <row r="5" ht="30" customHeight="1" spans="1:17" x14ac:dyDescent="0.25">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row>
    <row r="6" ht="18" customHeight="1" spans="1:17" x14ac:dyDescent="0.25">
      <c r="A6" s="6">
        <v>1</v>
      </c>
      <c r="B6" s="7" t="s">
        <v>20</v>
      </c>
      <c r="C6" s="7" t="s">
        <v>21</v>
      </c>
      <c r="D6" s="7" t="s">
        <v>22</v>
      </c>
      <c r="E6" s="8" t="s">
        <v>23</v>
      </c>
      <c r="F6" s="8" t="s">
        <v>23</v>
      </c>
      <c r="G6" s="8" t="s">
        <v>23</v>
      </c>
      <c r="H6" s="8" t="s">
        <v>23</v>
      </c>
      <c r="I6" s="8" t="s">
        <v>23</v>
      </c>
      <c r="J6" s="8" t="s">
        <v>23</v>
      </c>
      <c r="K6" s="8" t="s">
        <v>24</v>
      </c>
      <c r="L6" s="9">
        <f>IF(C6="","",SUMPRODUCT(SUMIF('Vardiya Kodları'!$A$6:$A$25,E6:K6,'Vardiya Kodları'!$F$6:$F$25)))</f>
      </c>
      <c r="M6" s="9">
        <f>IF(C6="","",MAX(0,L6-'Özet'!$C$6))</f>
      </c>
      <c r="N6" s="10">
        <f>IF(C6="","",SUMPRODUCT(SUMIF('Vardiya Kodları'!$A$6:$A$25,E6:K6,'Vardiya Kodları'!$H$6:$H$25)))</f>
      </c>
      <c r="O6" s="10">
        <f>IF(C6="","",COUNTIF(E6:K6,"HT"))</f>
      </c>
      <c r="P6" s="11">
        <f>IF(C6="","",IF(O6=0,"Hafta tatili yok",IF(M6&gt;0,"45 saat aşıldı","Uygun")))</f>
      </c>
      <c r="Q6" s="12"/>
    </row>
    <row r="7" ht="18" customHeight="1" spans="1:17" x14ac:dyDescent="0.25">
      <c r="A7" s="6">
        <v>2</v>
      </c>
      <c r="B7" s="7" t="s">
        <v>25</v>
      </c>
      <c r="C7" s="7" t="s">
        <v>26</v>
      </c>
      <c r="D7" s="7" t="s">
        <v>27</v>
      </c>
      <c r="E7" s="8" t="s">
        <v>28</v>
      </c>
      <c r="F7" s="8" t="s">
        <v>28</v>
      </c>
      <c r="G7" s="8" t="s">
        <v>28</v>
      </c>
      <c r="H7" s="8" t="s">
        <v>28</v>
      </c>
      <c r="I7" s="8" t="s">
        <v>28</v>
      </c>
      <c r="J7" s="8" t="s">
        <v>28</v>
      </c>
      <c r="K7" s="8" t="s">
        <v>24</v>
      </c>
      <c r="L7" s="9">
        <f>IF(C7="","",SUMPRODUCT(SUMIF('Vardiya Kodları'!$A$6:$A$25,E7:K7,'Vardiya Kodları'!$F$6:$F$25)))</f>
      </c>
      <c r="M7" s="9">
        <f>IF(C7="","",MAX(0,L7-'Özet'!$C$6))</f>
      </c>
      <c r="N7" s="10">
        <f>IF(C7="","",SUMPRODUCT(SUMIF('Vardiya Kodları'!$A$6:$A$25,E7:K7,'Vardiya Kodları'!$H$6:$H$25)))</f>
      </c>
      <c r="O7" s="10">
        <f>IF(C7="","",COUNTIF(E7:K7,"HT"))</f>
      </c>
      <c r="P7" s="11">
        <f>IF(C7="","",IF(O7=0,"Hafta tatili yok",IF(M7&gt;0,"45 saat aşıldı","Uygun")))</f>
      </c>
      <c r="Q7" s="12"/>
    </row>
    <row r="8" ht="18" customHeight="1" spans="1:17" x14ac:dyDescent="0.25">
      <c r="A8" s="6">
        <v>3</v>
      </c>
      <c r="B8" s="7" t="s">
        <v>29</v>
      </c>
      <c r="C8" s="7" t="s">
        <v>30</v>
      </c>
      <c r="D8" s="7" t="s">
        <v>31</v>
      </c>
      <c r="E8" s="8" t="s">
        <v>32</v>
      </c>
      <c r="F8" s="8" t="s">
        <v>32</v>
      </c>
      <c r="G8" s="8" t="s">
        <v>32</v>
      </c>
      <c r="H8" s="8" t="s">
        <v>32</v>
      </c>
      <c r="I8" s="8" t="s">
        <v>32</v>
      </c>
      <c r="J8" s="8" t="s">
        <v>32</v>
      </c>
      <c r="K8" s="8" t="s">
        <v>24</v>
      </c>
      <c r="L8" s="9">
        <f>IF(C8="","",SUMPRODUCT(SUMIF('Vardiya Kodları'!$A$6:$A$25,E8:K8,'Vardiya Kodları'!$F$6:$F$25)))</f>
      </c>
      <c r="M8" s="9">
        <f>IF(C8="","",MAX(0,L8-'Özet'!$C$6))</f>
      </c>
      <c r="N8" s="10">
        <f>IF(C8="","",SUMPRODUCT(SUMIF('Vardiya Kodları'!$A$6:$A$25,E8:K8,'Vardiya Kodları'!$H$6:$H$25)))</f>
      </c>
      <c r="O8" s="10">
        <f>IF(C8="","",COUNTIF(E8:K8,"HT"))</f>
      </c>
      <c r="P8" s="11">
        <f>IF(C8="","",IF(O8=0,"Hafta tatili yok",IF(M8&gt;0,"45 saat aşıldı","Uygun")))</f>
      </c>
      <c r="Q8" s="12"/>
    </row>
    <row r="9" ht="18" customHeight="1" spans="1:17" x14ac:dyDescent="0.25">
      <c r="A9" s="6">
        <v>4</v>
      </c>
      <c r="B9" s="7" t="s">
        <v>33</v>
      </c>
      <c r="C9" s="7" t="s">
        <v>34</v>
      </c>
      <c r="D9" s="7" t="s">
        <v>35</v>
      </c>
      <c r="E9" s="8" t="s">
        <v>36</v>
      </c>
      <c r="F9" s="8" t="s">
        <v>36</v>
      </c>
      <c r="G9" s="8" t="s">
        <v>36</v>
      </c>
      <c r="H9" s="8" t="s">
        <v>36</v>
      </c>
      <c r="I9" s="8" t="s">
        <v>36</v>
      </c>
      <c r="J9" s="8" t="s">
        <v>37</v>
      </c>
      <c r="K9" s="8" t="s">
        <v>24</v>
      </c>
      <c r="L9" s="9">
        <f>IF(C9="","",SUMPRODUCT(SUMIF('Vardiya Kodları'!$A$6:$A$25,E9:K9,'Vardiya Kodları'!$F$6:$F$25)))</f>
      </c>
      <c r="M9" s="9">
        <f>IF(C9="","",MAX(0,L9-'Özet'!$C$6))</f>
      </c>
      <c r="N9" s="10">
        <f>IF(C9="","",SUMPRODUCT(SUMIF('Vardiya Kodları'!$A$6:$A$25,E9:K9,'Vardiya Kodları'!$H$6:$H$25)))</f>
      </c>
      <c r="O9" s="10">
        <f>IF(C9="","",COUNTIF(E9:K9,"HT"))</f>
      </c>
      <c r="P9" s="11">
        <f>IF(C9="","",IF(O9=0,"Hafta tatili yok",IF(M9&gt;0,"45 saat aşıldı","Uygun")))</f>
      </c>
      <c r="Q9" s="12"/>
    </row>
    <row r="10" ht="18" customHeight="1" spans="1:17" x14ac:dyDescent="0.25">
      <c r="A10" s="6">
        <v>5</v>
      </c>
      <c r="B10" s="7" t="s">
        <v>38</v>
      </c>
      <c r="C10" s="7" t="s">
        <v>39</v>
      </c>
      <c r="D10" s="7" t="s">
        <v>35</v>
      </c>
      <c r="E10" s="8" t="s">
        <v>36</v>
      </c>
      <c r="F10" s="8" t="s">
        <v>36</v>
      </c>
      <c r="G10" s="8" t="s">
        <v>36</v>
      </c>
      <c r="H10" s="8" t="s">
        <v>36</v>
      </c>
      <c r="I10" s="8" t="s">
        <v>36</v>
      </c>
      <c r="J10" s="8" t="s">
        <v>36</v>
      </c>
      <c r="K10" s="8" t="s">
        <v>24</v>
      </c>
      <c r="L10" s="9">
        <f>IF(C10="","",SUMPRODUCT(SUMIF('Vardiya Kodları'!$A$6:$A$25,E10:K10,'Vardiya Kodları'!$F$6:$F$25)))</f>
      </c>
      <c r="M10" s="9">
        <f>IF(C10="","",MAX(0,L10-'Özet'!$C$6))</f>
      </c>
      <c r="N10" s="10">
        <f>IF(C10="","",SUMPRODUCT(SUMIF('Vardiya Kodları'!$A$6:$A$25,E10:K10,'Vardiya Kodları'!$H$6:$H$25)))</f>
      </c>
      <c r="O10" s="10">
        <f>IF(C10="","",COUNTIF(E10:K10,"HT"))</f>
      </c>
      <c r="P10" s="11">
        <f>IF(C10="","",IF(O10=0,"Hafta tatili yok",IF(M10&gt;0,"45 saat aşıldı","Uygun")))</f>
      </c>
      <c r="Q10" s="7" t="s">
        <v>40</v>
      </c>
    </row>
    <row r="11" ht="18" customHeight="1" spans="1:17" x14ac:dyDescent="0.25">
      <c r="A11" s="6">
        <v>6</v>
      </c>
      <c r="B11" s="7" t="s">
        <v>41</v>
      </c>
      <c r="C11" s="7" t="s">
        <v>42</v>
      </c>
      <c r="D11" s="7" t="s">
        <v>22</v>
      </c>
      <c r="E11" s="8" t="s">
        <v>23</v>
      </c>
      <c r="F11" s="8" t="s">
        <v>23</v>
      </c>
      <c r="G11" s="8" t="s">
        <v>23</v>
      </c>
      <c r="H11" s="8" t="s">
        <v>23</v>
      </c>
      <c r="I11" s="8" t="s">
        <v>23</v>
      </c>
      <c r="J11" s="8" t="s">
        <v>23</v>
      </c>
      <c r="K11" s="8" t="s">
        <v>23</v>
      </c>
      <c r="L11" s="9">
        <f>IF(C11="","",SUMPRODUCT(SUMIF('Vardiya Kodları'!$A$6:$A$25,E11:K11,'Vardiya Kodları'!$F$6:$F$25)))</f>
      </c>
      <c r="M11" s="9">
        <f>IF(C11="","",MAX(0,L11-'Özet'!$C$6))</f>
      </c>
      <c r="N11" s="10">
        <f>IF(C11="","",SUMPRODUCT(SUMIF('Vardiya Kodları'!$A$6:$A$25,E11:K11,'Vardiya Kodları'!$H$6:$H$25)))</f>
      </c>
      <c r="O11" s="10">
        <f>IF(C11="","",COUNTIF(E11:K11,"HT"))</f>
      </c>
      <c r="P11" s="11">
        <f>IF(C11="","",IF(O11=0,"Hafta tatili yok",IF(M11&gt;0,"45 saat aşıldı","Uygun")))</f>
      </c>
      <c r="Q11" s="7" t="s">
        <v>43</v>
      </c>
    </row>
    <row r="12" ht="18" customHeight="1" spans="1:17" x14ac:dyDescent="0.25">
      <c r="A12" s="6">
        <v>7</v>
      </c>
      <c r="B12" s="12"/>
      <c r="C12" s="12"/>
      <c r="D12" s="12"/>
      <c r="E12" s="13"/>
      <c r="F12" s="13"/>
      <c r="G12" s="13"/>
      <c r="H12" s="13"/>
      <c r="I12" s="13"/>
      <c r="J12" s="13"/>
      <c r="K12" s="13"/>
      <c r="L12" s="9">
        <f>IF(C12="","",SUMPRODUCT(SUMIF('Vardiya Kodları'!$A$6:$A$25,E12:K12,'Vardiya Kodları'!$F$6:$F$25)))</f>
      </c>
      <c r="M12" s="9">
        <f>IF(C12="","",MAX(0,L12-'Özet'!$C$6))</f>
      </c>
      <c r="N12" s="10">
        <f>IF(C12="","",SUMPRODUCT(SUMIF('Vardiya Kodları'!$A$6:$A$25,E12:K12,'Vardiya Kodları'!$H$6:$H$25)))</f>
      </c>
      <c r="O12" s="10">
        <f>IF(C12="","",COUNTIF(E12:K12,"HT"))</f>
      </c>
      <c r="P12" s="11">
        <f>IF(C12="","",IF(O12=0,"Hafta tatili yok",IF(M12&gt;0,"45 saat aşıldı","Uygun")))</f>
      </c>
      <c r="Q12" s="12"/>
    </row>
    <row r="13" ht="18" customHeight="1" spans="1:17" x14ac:dyDescent="0.25">
      <c r="A13" s="6">
        <v>8</v>
      </c>
      <c r="B13" s="12"/>
      <c r="C13" s="12"/>
      <c r="D13" s="12"/>
      <c r="E13" s="13"/>
      <c r="F13" s="13"/>
      <c r="G13" s="13"/>
      <c r="H13" s="13"/>
      <c r="I13" s="13"/>
      <c r="J13" s="13"/>
      <c r="K13" s="13"/>
      <c r="L13" s="9">
        <f>IF(C13="","",SUMPRODUCT(SUMIF('Vardiya Kodları'!$A$6:$A$25,E13:K13,'Vardiya Kodları'!$F$6:$F$25)))</f>
      </c>
      <c r="M13" s="9">
        <f>IF(C13="","",MAX(0,L13-'Özet'!$C$6))</f>
      </c>
      <c r="N13" s="10">
        <f>IF(C13="","",SUMPRODUCT(SUMIF('Vardiya Kodları'!$A$6:$A$25,E13:K13,'Vardiya Kodları'!$H$6:$H$25)))</f>
      </c>
      <c r="O13" s="10">
        <f>IF(C13="","",COUNTIF(E13:K13,"HT"))</f>
      </c>
      <c r="P13" s="11">
        <f>IF(C13="","",IF(O13=0,"Hafta tatili yok",IF(M13&gt;0,"45 saat aşıldı","Uygun")))</f>
      </c>
      <c r="Q13" s="12"/>
    </row>
    <row r="14" ht="18" customHeight="1" spans="1:17" x14ac:dyDescent="0.25">
      <c r="A14" s="6">
        <v>9</v>
      </c>
      <c r="B14" s="12"/>
      <c r="C14" s="12"/>
      <c r="D14" s="12"/>
      <c r="E14" s="13"/>
      <c r="F14" s="13"/>
      <c r="G14" s="13"/>
      <c r="H14" s="13"/>
      <c r="I14" s="13"/>
      <c r="J14" s="13"/>
      <c r="K14" s="13"/>
      <c r="L14" s="9">
        <f>IF(C14="","",SUMPRODUCT(SUMIF('Vardiya Kodları'!$A$6:$A$25,E14:K14,'Vardiya Kodları'!$F$6:$F$25)))</f>
      </c>
      <c r="M14" s="9">
        <f>IF(C14="","",MAX(0,L14-'Özet'!$C$6))</f>
      </c>
      <c r="N14" s="10">
        <f>IF(C14="","",SUMPRODUCT(SUMIF('Vardiya Kodları'!$A$6:$A$25,E14:K14,'Vardiya Kodları'!$H$6:$H$25)))</f>
      </c>
      <c r="O14" s="10">
        <f>IF(C14="","",COUNTIF(E14:K14,"HT"))</f>
      </c>
      <c r="P14" s="11">
        <f>IF(C14="","",IF(O14=0,"Hafta tatili yok",IF(M14&gt;0,"45 saat aşıldı","Uygun")))</f>
      </c>
      <c r="Q14" s="12"/>
    </row>
    <row r="15" ht="18" customHeight="1" spans="1:17" x14ac:dyDescent="0.25">
      <c r="A15" s="6">
        <v>10</v>
      </c>
      <c r="B15" s="12"/>
      <c r="C15" s="12"/>
      <c r="D15" s="12"/>
      <c r="E15" s="13"/>
      <c r="F15" s="13"/>
      <c r="G15" s="13"/>
      <c r="H15" s="13"/>
      <c r="I15" s="13"/>
      <c r="J15" s="13"/>
      <c r="K15" s="13"/>
      <c r="L15" s="9">
        <f>IF(C15="","",SUMPRODUCT(SUMIF('Vardiya Kodları'!$A$6:$A$25,E15:K15,'Vardiya Kodları'!$F$6:$F$25)))</f>
      </c>
      <c r="M15" s="9">
        <f>IF(C15="","",MAX(0,L15-'Özet'!$C$6))</f>
      </c>
      <c r="N15" s="10">
        <f>IF(C15="","",SUMPRODUCT(SUMIF('Vardiya Kodları'!$A$6:$A$25,E15:K15,'Vardiya Kodları'!$H$6:$H$25)))</f>
      </c>
      <c r="O15" s="10">
        <f>IF(C15="","",COUNTIF(E15:K15,"HT"))</f>
      </c>
      <c r="P15" s="11">
        <f>IF(C15="","",IF(O15=0,"Hafta tatili yok",IF(M15&gt;0,"45 saat aşıldı","Uygun")))</f>
      </c>
      <c r="Q15" s="12"/>
    </row>
    <row r="16" ht="18" customHeight="1" spans="1:17" x14ac:dyDescent="0.25">
      <c r="A16" s="6">
        <v>11</v>
      </c>
      <c r="B16" s="12"/>
      <c r="C16" s="12"/>
      <c r="D16" s="12"/>
      <c r="E16" s="13"/>
      <c r="F16" s="13"/>
      <c r="G16" s="13"/>
      <c r="H16" s="13"/>
      <c r="I16" s="13"/>
      <c r="J16" s="13"/>
      <c r="K16" s="13"/>
      <c r="L16" s="9">
        <f>IF(C16="","",SUMPRODUCT(SUMIF('Vardiya Kodları'!$A$6:$A$25,E16:K16,'Vardiya Kodları'!$F$6:$F$25)))</f>
      </c>
      <c r="M16" s="9">
        <f>IF(C16="","",MAX(0,L16-'Özet'!$C$6))</f>
      </c>
      <c r="N16" s="10">
        <f>IF(C16="","",SUMPRODUCT(SUMIF('Vardiya Kodları'!$A$6:$A$25,E16:K16,'Vardiya Kodları'!$H$6:$H$25)))</f>
      </c>
      <c r="O16" s="10">
        <f>IF(C16="","",COUNTIF(E16:K16,"HT"))</f>
      </c>
      <c r="P16" s="11">
        <f>IF(C16="","",IF(O16=0,"Hafta tatili yok",IF(M16&gt;0,"45 saat aşıldı","Uygun")))</f>
      </c>
      <c r="Q16" s="12"/>
    </row>
    <row r="17" ht="18" customHeight="1" spans="1:17" x14ac:dyDescent="0.25">
      <c r="A17" s="6">
        <v>12</v>
      </c>
      <c r="B17" s="12"/>
      <c r="C17" s="12"/>
      <c r="D17" s="12"/>
      <c r="E17" s="13"/>
      <c r="F17" s="13"/>
      <c r="G17" s="13"/>
      <c r="H17" s="13"/>
      <c r="I17" s="13"/>
      <c r="J17" s="13"/>
      <c r="K17" s="13"/>
      <c r="L17" s="9">
        <f>IF(C17="","",SUMPRODUCT(SUMIF('Vardiya Kodları'!$A$6:$A$25,E17:K17,'Vardiya Kodları'!$F$6:$F$25)))</f>
      </c>
      <c r="M17" s="9">
        <f>IF(C17="","",MAX(0,L17-'Özet'!$C$6))</f>
      </c>
      <c r="N17" s="10">
        <f>IF(C17="","",SUMPRODUCT(SUMIF('Vardiya Kodları'!$A$6:$A$25,E17:K17,'Vardiya Kodları'!$H$6:$H$25)))</f>
      </c>
      <c r="O17" s="10">
        <f>IF(C17="","",COUNTIF(E17:K17,"HT"))</f>
      </c>
      <c r="P17" s="11">
        <f>IF(C17="","",IF(O17=0,"Hafta tatili yok",IF(M17&gt;0,"45 saat aşıldı","Uygun")))</f>
      </c>
      <c r="Q17" s="12"/>
    </row>
    <row r="18" ht="18" customHeight="1" spans="1:17" x14ac:dyDescent="0.25">
      <c r="A18" s="6">
        <v>13</v>
      </c>
      <c r="B18" s="12"/>
      <c r="C18" s="12"/>
      <c r="D18" s="12"/>
      <c r="E18" s="13"/>
      <c r="F18" s="13"/>
      <c r="G18" s="13"/>
      <c r="H18" s="13"/>
      <c r="I18" s="13"/>
      <c r="J18" s="13"/>
      <c r="K18" s="13"/>
      <c r="L18" s="9">
        <f>IF(C18="","",SUMPRODUCT(SUMIF('Vardiya Kodları'!$A$6:$A$25,E18:K18,'Vardiya Kodları'!$F$6:$F$25)))</f>
      </c>
      <c r="M18" s="9">
        <f>IF(C18="","",MAX(0,L18-'Özet'!$C$6))</f>
      </c>
      <c r="N18" s="10">
        <f>IF(C18="","",SUMPRODUCT(SUMIF('Vardiya Kodları'!$A$6:$A$25,E18:K18,'Vardiya Kodları'!$H$6:$H$25)))</f>
      </c>
      <c r="O18" s="10">
        <f>IF(C18="","",COUNTIF(E18:K18,"HT"))</f>
      </c>
      <c r="P18" s="11">
        <f>IF(C18="","",IF(O18=0,"Hafta tatili yok",IF(M18&gt;0,"45 saat aşıldı","Uygun")))</f>
      </c>
      <c r="Q18" s="12"/>
    </row>
    <row r="19" ht="18" customHeight="1" spans="1:17" x14ac:dyDescent="0.25">
      <c r="A19" s="6">
        <v>14</v>
      </c>
      <c r="B19" s="12"/>
      <c r="C19" s="12"/>
      <c r="D19" s="12"/>
      <c r="E19" s="13"/>
      <c r="F19" s="13"/>
      <c r="G19" s="13"/>
      <c r="H19" s="13"/>
      <c r="I19" s="13"/>
      <c r="J19" s="13"/>
      <c r="K19" s="13"/>
      <c r="L19" s="9">
        <f>IF(C19="","",SUMPRODUCT(SUMIF('Vardiya Kodları'!$A$6:$A$25,E19:K19,'Vardiya Kodları'!$F$6:$F$25)))</f>
      </c>
      <c r="M19" s="9">
        <f>IF(C19="","",MAX(0,L19-'Özet'!$C$6))</f>
      </c>
      <c r="N19" s="10">
        <f>IF(C19="","",SUMPRODUCT(SUMIF('Vardiya Kodları'!$A$6:$A$25,E19:K19,'Vardiya Kodları'!$H$6:$H$25)))</f>
      </c>
      <c r="O19" s="10">
        <f>IF(C19="","",COUNTIF(E19:K19,"HT"))</f>
      </c>
      <c r="P19" s="11">
        <f>IF(C19="","",IF(O19=0,"Hafta tatili yok",IF(M19&gt;0,"45 saat aşıldı","Uygun")))</f>
      </c>
      <c r="Q19" s="12"/>
    </row>
    <row r="20" ht="18" customHeight="1" spans="1:17" x14ac:dyDescent="0.25">
      <c r="A20" s="6">
        <v>15</v>
      </c>
      <c r="B20" s="12"/>
      <c r="C20" s="12"/>
      <c r="D20" s="12"/>
      <c r="E20" s="13"/>
      <c r="F20" s="13"/>
      <c r="G20" s="13"/>
      <c r="H20" s="13"/>
      <c r="I20" s="13"/>
      <c r="J20" s="13"/>
      <c r="K20" s="13"/>
      <c r="L20" s="9">
        <f>IF(C20="","",SUMPRODUCT(SUMIF('Vardiya Kodları'!$A$6:$A$25,E20:K20,'Vardiya Kodları'!$F$6:$F$25)))</f>
      </c>
      <c r="M20" s="9">
        <f>IF(C20="","",MAX(0,L20-'Özet'!$C$6))</f>
      </c>
      <c r="N20" s="10">
        <f>IF(C20="","",SUMPRODUCT(SUMIF('Vardiya Kodları'!$A$6:$A$25,E20:K20,'Vardiya Kodları'!$H$6:$H$25)))</f>
      </c>
      <c r="O20" s="10">
        <f>IF(C20="","",COUNTIF(E20:K20,"HT"))</f>
      </c>
      <c r="P20" s="11">
        <f>IF(C20="","",IF(O20=0,"Hafta tatili yok",IF(M20&gt;0,"45 saat aşıldı","Uygun")))</f>
      </c>
      <c r="Q20" s="12"/>
    </row>
    <row r="21" ht="18" customHeight="1" spans="1:17" x14ac:dyDescent="0.25">
      <c r="A21" s="6">
        <v>16</v>
      </c>
      <c r="B21" s="12"/>
      <c r="C21" s="12"/>
      <c r="D21" s="12"/>
      <c r="E21" s="13"/>
      <c r="F21" s="13"/>
      <c r="G21" s="13"/>
      <c r="H21" s="13"/>
      <c r="I21" s="13"/>
      <c r="J21" s="13"/>
      <c r="K21" s="13"/>
      <c r="L21" s="9">
        <f>IF(C21="","",SUMPRODUCT(SUMIF('Vardiya Kodları'!$A$6:$A$25,E21:K21,'Vardiya Kodları'!$F$6:$F$25)))</f>
      </c>
      <c r="M21" s="9">
        <f>IF(C21="","",MAX(0,L21-'Özet'!$C$6))</f>
      </c>
      <c r="N21" s="10">
        <f>IF(C21="","",SUMPRODUCT(SUMIF('Vardiya Kodları'!$A$6:$A$25,E21:K21,'Vardiya Kodları'!$H$6:$H$25)))</f>
      </c>
      <c r="O21" s="10">
        <f>IF(C21="","",COUNTIF(E21:K21,"HT"))</f>
      </c>
      <c r="P21" s="11">
        <f>IF(C21="","",IF(O21=0,"Hafta tatili yok",IF(M21&gt;0,"45 saat aşıldı","Uygun")))</f>
      </c>
      <c r="Q21" s="12"/>
    </row>
    <row r="22" ht="18" customHeight="1" spans="1:17" x14ac:dyDescent="0.25">
      <c r="A22" s="6">
        <v>17</v>
      </c>
      <c r="B22" s="12"/>
      <c r="C22" s="12"/>
      <c r="D22" s="12"/>
      <c r="E22" s="13"/>
      <c r="F22" s="13"/>
      <c r="G22" s="13"/>
      <c r="H22" s="13"/>
      <c r="I22" s="13"/>
      <c r="J22" s="13"/>
      <c r="K22" s="13"/>
      <c r="L22" s="9">
        <f>IF(C22="","",SUMPRODUCT(SUMIF('Vardiya Kodları'!$A$6:$A$25,E22:K22,'Vardiya Kodları'!$F$6:$F$25)))</f>
      </c>
      <c r="M22" s="9">
        <f>IF(C22="","",MAX(0,L22-'Özet'!$C$6))</f>
      </c>
      <c r="N22" s="10">
        <f>IF(C22="","",SUMPRODUCT(SUMIF('Vardiya Kodları'!$A$6:$A$25,E22:K22,'Vardiya Kodları'!$H$6:$H$25)))</f>
      </c>
      <c r="O22" s="10">
        <f>IF(C22="","",COUNTIF(E22:K22,"HT"))</f>
      </c>
      <c r="P22" s="11">
        <f>IF(C22="","",IF(O22=0,"Hafta tatili yok",IF(M22&gt;0,"45 saat aşıldı","Uygun")))</f>
      </c>
      <c r="Q22" s="12"/>
    </row>
    <row r="23" ht="18" customHeight="1" spans="1:17" x14ac:dyDescent="0.25">
      <c r="A23" s="6">
        <v>18</v>
      </c>
      <c r="B23" s="12"/>
      <c r="C23" s="12"/>
      <c r="D23" s="12"/>
      <c r="E23" s="13"/>
      <c r="F23" s="13"/>
      <c r="G23" s="13"/>
      <c r="H23" s="13"/>
      <c r="I23" s="13"/>
      <c r="J23" s="13"/>
      <c r="K23" s="13"/>
      <c r="L23" s="9">
        <f>IF(C23="","",SUMPRODUCT(SUMIF('Vardiya Kodları'!$A$6:$A$25,E23:K23,'Vardiya Kodları'!$F$6:$F$25)))</f>
      </c>
      <c r="M23" s="9">
        <f>IF(C23="","",MAX(0,L23-'Özet'!$C$6))</f>
      </c>
      <c r="N23" s="10">
        <f>IF(C23="","",SUMPRODUCT(SUMIF('Vardiya Kodları'!$A$6:$A$25,E23:K23,'Vardiya Kodları'!$H$6:$H$25)))</f>
      </c>
      <c r="O23" s="10">
        <f>IF(C23="","",COUNTIF(E23:K23,"HT"))</f>
      </c>
      <c r="P23" s="11">
        <f>IF(C23="","",IF(O23=0,"Hafta tatili yok",IF(M23&gt;0,"45 saat aşıldı","Uygun")))</f>
      </c>
      <c r="Q23" s="12"/>
    </row>
    <row r="24" ht="18" customHeight="1" spans="1:17" x14ac:dyDescent="0.25">
      <c r="A24" s="6">
        <v>19</v>
      </c>
      <c r="B24" s="12"/>
      <c r="C24" s="12"/>
      <c r="D24" s="12"/>
      <c r="E24" s="13"/>
      <c r="F24" s="13"/>
      <c r="G24" s="13"/>
      <c r="H24" s="13"/>
      <c r="I24" s="13"/>
      <c r="J24" s="13"/>
      <c r="K24" s="13"/>
      <c r="L24" s="9">
        <f>IF(C24="","",SUMPRODUCT(SUMIF('Vardiya Kodları'!$A$6:$A$25,E24:K24,'Vardiya Kodları'!$F$6:$F$25)))</f>
      </c>
      <c r="M24" s="9">
        <f>IF(C24="","",MAX(0,L24-'Özet'!$C$6))</f>
      </c>
      <c r="N24" s="10">
        <f>IF(C24="","",SUMPRODUCT(SUMIF('Vardiya Kodları'!$A$6:$A$25,E24:K24,'Vardiya Kodları'!$H$6:$H$25)))</f>
      </c>
      <c r="O24" s="10">
        <f>IF(C24="","",COUNTIF(E24:K24,"HT"))</f>
      </c>
      <c r="P24" s="11">
        <f>IF(C24="","",IF(O24=0,"Hafta tatili yok",IF(M24&gt;0,"45 saat aşıldı","Uygun")))</f>
      </c>
      <c r="Q24" s="12"/>
    </row>
    <row r="25" ht="18" customHeight="1" spans="1:17" x14ac:dyDescent="0.25">
      <c r="A25" s="6">
        <v>20</v>
      </c>
      <c r="B25" s="12"/>
      <c r="C25" s="12"/>
      <c r="D25" s="12"/>
      <c r="E25" s="13"/>
      <c r="F25" s="13"/>
      <c r="G25" s="13"/>
      <c r="H25" s="13"/>
      <c r="I25" s="13"/>
      <c r="J25" s="13"/>
      <c r="K25" s="13"/>
      <c r="L25" s="9">
        <f>IF(C25="","",SUMPRODUCT(SUMIF('Vardiya Kodları'!$A$6:$A$25,E25:K25,'Vardiya Kodları'!$F$6:$F$25)))</f>
      </c>
      <c r="M25" s="9">
        <f>IF(C25="","",MAX(0,L25-'Özet'!$C$6))</f>
      </c>
      <c r="N25" s="10">
        <f>IF(C25="","",SUMPRODUCT(SUMIF('Vardiya Kodları'!$A$6:$A$25,E25:K25,'Vardiya Kodları'!$H$6:$H$25)))</f>
      </c>
      <c r="O25" s="10">
        <f>IF(C25="","",COUNTIF(E25:K25,"HT"))</f>
      </c>
      <c r="P25" s="11">
        <f>IF(C25="","",IF(O25=0,"Hafta tatili yok",IF(M25&gt;0,"45 saat aşıldı","Uygun")))</f>
      </c>
      <c r="Q25" s="12"/>
    </row>
    <row r="26" ht="18" customHeight="1" spans="1:17" x14ac:dyDescent="0.25">
      <c r="A26" s="6">
        <v>21</v>
      </c>
      <c r="B26" s="12"/>
      <c r="C26" s="12"/>
      <c r="D26" s="12"/>
      <c r="E26" s="13"/>
      <c r="F26" s="13"/>
      <c r="G26" s="13"/>
      <c r="H26" s="13"/>
      <c r="I26" s="13"/>
      <c r="J26" s="13"/>
      <c r="K26" s="13"/>
      <c r="L26" s="9">
        <f>IF(C26="","",SUMPRODUCT(SUMIF('Vardiya Kodları'!$A$6:$A$25,E26:K26,'Vardiya Kodları'!$F$6:$F$25)))</f>
      </c>
      <c r="M26" s="9">
        <f>IF(C26="","",MAX(0,L26-'Özet'!$C$6))</f>
      </c>
      <c r="N26" s="10">
        <f>IF(C26="","",SUMPRODUCT(SUMIF('Vardiya Kodları'!$A$6:$A$25,E26:K26,'Vardiya Kodları'!$H$6:$H$25)))</f>
      </c>
      <c r="O26" s="10">
        <f>IF(C26="","",COUNTIF(E26:K26,"HT"))</f>
      </c>
      <c r="P26" s="11">
        <f>IF(C26="","",IF(O26=0,"Hafta tatili yok",IF(M26&gt;0,"45 saat aşıldı","Uygun")))</f>
      </c>
      <c r="Q26" s="12"/>
    </row>
    <row r="27" ht="18" customHeight="1" spans="1:17" x14ac:dyDescent="0.25">
      <c r="A27" s="6">
        <v>22</v>
      </c>
      <c r="B27" s="12"/>
      <c r="C27" s="12"/>
      <c r="D27" s="12"/>
      <c r="E27" s="13"/>
      <c r="F27" s="13"/>
      <c r="G27" s="13"/>
      <c r="H27" s="13"/>
      <c r="I27" s="13"/>
      <c r="J27" s="13"/>
      <c r="K27" s="13"/>
      <c r="L27" s="9">
        <f>IF(C27="","",SUMPRODUCT(SUMIF('Vardiya Kodları'!$A$6:$A$25,E27:K27,'Vardiya Kodları'!$F$6:$F$25)))</f>
      </c>
      <c r="M27" s="9">
        <f>IF(C27="","",MAX(0,L27-'Özet'!$C$6))</f>
      </c>
      <c r="N27" s="10">
        <f>IF(C27="","",SUMPRODUCT(SUMIF('Vardiya Kodları'!$A$6:$A$25,E27:K27,'Vardiya Kodları'!$H$6:$H$25)))</f>
      </c>
      <c r="O27" s="10">
        <f>IF(C27="","",COUNTIF(E27:K27,"HT"))</f>
      </c>
      <c r="P27" s="11">
        <f>IF(C27="","",IF(O27=0,"Hafta tatili yok",IF(M27&gt;0,"45 saat aşıldı","Uygun")))</f>
      </c>
      <c r="Q27" s="12"/>
    </row>
    <row r="28" ht="18" customHeight="1" spans="1:17" x14ac:dyDescent="0.25">
      <c r="A28" s="6">
        <v>23</v>
      </c>
      <c r="B28" s="12"/>
      <c r="C28" s="12"/>
      <c r="D28" s="12"/>
      <c r="E28" s="13"/>
      <c r="F28" s="13"/>
      <c r="G28" s="13"/>
      <c r="H28" s="13"/>
      <c r="I28" s="13"/>
      <c r="J28" s="13"/>
      <c r="K28" s="13"/>
      <c r="L28" s="9">
        <f>IF(C28="","",SUMPRODUCT(SUMIF('Vardiya Kodları'!$A$6:$A$25,E28:K28,'Vardiya Kodları'!$F$6:$F$25)))</f>
      </c>
      <c r="M28" s="9">
        <f>IF(C28="","",MAX(0,L28-'Özet'!$C$6))</f>
      </c>
      <c r="N28" s="10">
        <f>IF(C28="","",SUMPRODUCT(SUMIF('Vardiya Kodları'!$A$6:$A$25,E28:K28,'Vardiya Kodları'!$H$6:$H$25)))</f>
      </c>
      <c r="O28" s="10">
        <f>IF(C28="","",COUNTIF(E28:K28,"HT"))</f>
      </c>
      <c r="P28" s="11">
        <f>IF(C28="","",IF(O28=0,"Hafta tatili yok",IF(M28&gt;0,"45 saat aşıldı","Uygun")))</f>
      </c>
      <c r="Q28" s="12"/>
    </row>
    <row r="29" ht="18" customHeight="1" spans="1:17" x14ac:dyDescent="0.25">
      <c r="A29" s="6">
        <v>24</v>
      </c>
      <c r="B29" s="12"/>
      <c r="C29" s="12"/>
      <c r="D29" s="12"/>
      <c r="E29" s="13"/>
      <c r="F29" s="13"/>
      <c r="G29" s="13"/>
      <c r="H29" s="13"/>
      <c r="I29" s="13"/>
      <c r="J29" s="13"/>
      <c r="K29" s="13"/>
      <c r="L29" s="9">
        <f>IF(C29="","",SUMPRODUCT(SUMIF('Vardiya Kodları'!$A$6:$A$25,E29:K29,'Vardiya Kodları'!$F$6:$F$25)))</f>
      </c>
      <c r="M29" s="9">
        <f>IF(C29="","",MAX(0,L29-'Özet'!$C$6))</f>
      </c>
      <c r="N29" s="10">
        <f>IF(C29="","",SUMPRODUCT(SUMIF('Vardiya Kodları'!$A$6:$A$25,E29:K29,'Vardiya Kodları'!$H$6:$H$25)))</f>
      </c>
      <c r="O29" s="10">
        <f>IF(C29="","",COUNTIF(E29:K29,"HT"))</f>
      </c>
      <c r="P29" s="11">
        <f>IF(C29="","",IF(O29=0,"Hafta tatili yok",IF(M29&gt;0,"45 saat aşıldı","Uygun")))</f>
      </c>
      <c r="Q29" s="12"/>
    </row>
    <row r="30" ht="18" customHeight="1" spans="1:17" x14ac:dyDescent="0.25">
      <c r="A30" s="6">
        <v>25</v>
      </c>
      <c r="B30" s="12"/>
      <c r="C30" s="12"/>
      <c r="D30" s="12"/>
      <c r="E30" s="13"/>
      <c r="F30" s="13"/>
      <c r="G30" s="13"/>
      <c r="H30" s="13"/>
      <c r="I30" s="13"/>
      <c r="J30" s="13"/>
      <c r="K30" s="13"/>
      <c r="L30" s="9">
        <f>IF(C30="","",SUMPRODUCT(SUMIF('Vardiya Kodları'!$A$6:$A$25,E30:K30,'Vardiya Kodları'!$F$6:$F$25)))</f>
      </c>
      <c r="M30" s="9">
        <f>IF(C30="","",MAX(0,L30-'Özet'!$C$6))</f>
      </c>
      <c r="N30" s="10">
        <f>IF(C30="","",SUMPRODUCT(SUMIF('Vardiya Kodları'!$A$6:$A$25,E30:K30,'Vardiya Kodları'!$H$6:$H$25)))</f>
      </c>
      <c r="O30" s="10">
        <f>IF(C30="","",COUNTIF(E30:K30,"HT"))</f>
      </c>
      <c r="P30" s="11">
        <f>IF(C30="","",IF(O30=0,"Hafta tatili yok",IF(M30&gt;0,"45 saat aşıldı","Uygun")))</f>
      </c>
      <c r="Q30" s="12"/>
    </row>
    <row r="31" ht="18" customHeight="1" spans="1:17" x14ac:dyDescent="0.25">
      <c r="A31" s="6">
        <v>26</v>
      </c>
      <c r="B31" s="12"/>
      <c r="C31" s="12"/>
      <c r="D31" s="12"/>
      <c r="E31" s="13"/>
      <c r="F31" s="13"/>
      <c r="G31" s="13"/>
      <c r="H31" s="13"/>
      <c r="I31" s="13"/>
      <c r="J31" s="13"/>
      <c r="K31" s="13"/>
      <c r="L31" s="9">
        <f>IF(C31="","",SUMPRODUCT(SUMIF('Vardiya Kodları'!$A$6:$A$25,E31:K31,'Vardiya Kodları'!$F$6:$F$25)))</f>
      </c>
      <c r="M31" s="9">
        <f>IF(C31="","",MAX(0,L31-'Özet'!$C$6))</f>
      </c>
      <c r="N31" s="10">
        <f>IF(C31="","",SUMPRODUCT(SUMIF('Vardiya Kodları'!$A$6:$A$25,E31:K31,'Vardiya Kodları'!$H$6:$H$25)))</f>
      </c>
      <c r="O31" s="10">
        <f>IF(C31="","",COUNTIF(E31:K31,"HT"))</f>
      </c>
      <c r="P31" s="11">
        <f>IF(C31="","",IF(O31=0,"Hafta tatili yok",IF(M31&gt;0,"45 saat aşıldı","Uygun")))</f>
      </c>
      <c r="Q31" s="12"/>
    </row>
    <row r="32" ht="18" customHeight="1" spans="1:17" x14ac:dyDescent="0.25">
      <c r="A32" s="6">
        <v>27</v>
      </c>
      <c r="B32" s="12"/>
      <c r="C32" s="12"/>
      <c r="D32" s="12"/>
      <c r="E32" s="13"/>
      <c r="F32" s="13"/>
      <c r="G32" s="13"/>
      <c r="H32" s="13"/>
      <c r="I32" s="13"/>
      <c r="J32" s="13"/>
      <c r="K32" s="13"/>
      <c r="L32" s="9">
        <f>IF(C32="","",SUMPRODUCT(SUMIF('Vardiya Kodları'!$A$6:$A$25,E32:K32,'Vardiya Kodları'!$F$6:$F$25)))</f>
      </c>
      <c r="M32" s="9">
        <f>IF(C32="","",MAX(0,L32-'Özet'!$C$6))</f>
      </c>
      <c r="N32" s="10">
        <f>IF(C32="","",SUMPRODUCT(SUMIF('Vardiya Kodları'!$A$6:$A$25,E32:K32,'Vardiya Kodları'!$H$6:$H$25)))</f>
      </c>
      <c r="O32" s="10">
        <f>IF(C32="","",COUNTIF(E32:K32,"HT"))</f>
      </c>
      <c r="P32" s="11">
        <f>IF(C32="","",IF(O32=0,"Hafta tatili yok",IF(M32&gt;0,"45 saat aşıldı","Uygun")))</f>
      </c>
      <c r="Q32" s="12"/>
    </row>
    <row r="33" ht="18" customHeight="1" spans="1:17" x14ac:dyDescent="0.25">
      <c r="A33" s="6">
        <v>28</v>
      </c>
      <c r="B33" s="12"/>
      <c r="C33" s="12"/>
      <c r="D33" s="12"/>
      <c r="E33" s="13"/>
      <c r="F33" s="13"/>
      <c r="G33" s="13"/>
      <c r="H33" s="13"/>
      <c r="I33" s="13"/>
      <c r="J33" s="13"/>
      <c r="K33" s="13"/>
      <c r="L33" s="9">
        <f>IF(C33="","",SUMPRODUCT(SUMIF('Vardiya Kodları'!$A$6:$A$25,E33:K33,'Vardiya Kodları'!$F$6:$F$25)))</f>
      </c>
      <c r="M33" s="9">
        <f>IF(C33="","",MAX(0,L33-'Özet'!$C$6))</f>
      </c>
      <c r="N33" s="10">
        <f>IF(C33="","",SUMPRODUCT(SUMIF('Vardiya Kodları'!$A$6:$A$25,E33:K33,'Vardiya Kodları'!$H$6:$H$25)))</f>
      </c>
      <c r="O33" s="10">
        <f>IF(C33="","",COUNTIF(E33:K33,"HT"))</f>
      </c>
      <c r="P33" s="11">
        <f>IF(C33="","",IF(O33=0,"Hafta tatili yok",IF(M33&gt;0,"45 saat aşıldı","Uygun")))</f>
      </c>
      <c r="Q33" s="12"/>
    </row>
    <row r="34" ht="18" customHeight="1" spans="1:17" x14ac:dyDescent="0.25">
      <c r="A34" s="6">
        <v>29</v>
      </c>
      <c r="B34" s="12"/>
      <c r="C34" s="12"/>
      <c r="D34" s="12"/>
      <c r="E34" s="13"/>
      <c r="F34" s="13"/>
      <c r="G34" s="13"/>
      <c r="H34" s="13"/>
      <c r="I34" s="13"/>
      <c r="J34" s="13"/>
      <c r="K34" s="13"/>
      <c r="L34" s="9">
        <f>IF(C34="","",SUMPRODUCT(SUMIF('Vardiya Kodları'!$A$6:$A$25,E34:K34,'Vardiya Kodları'!$F$6:$F$25)))</f>
      </c>
      <c r="M34" s="9">
        <f>IF(C34="","",MAX(0,L34-'Özet'!$C$6))</f>
      </c>
      <c r="N34" s="10">
        <f>IF(C34="","",SUMPRODUCT(SUMIF('Vardiya Kodları'!$A$6:$A$25,E34:K34,'Vardiya Kodları'!$H$6:$H$25)))</f>
      </c>
      <c r="O34" s="10">
        <f>IF(C34="","",COUNTIF(E34:K34,"HT"))</f>
      </c>
      <c r="P34" s="11">
        <f>IF(C34="","",IF(O34=0,"Hafta tatili yok",IF(M34&gt;0,"45 saat aşıldı","Uygun")))</f>
      </c>
      <c r="Q34" s="12"/>
    </row>
    <row r="35" ht="18" customHeight="1" spans="1:17" x14ac:dyDescent="0.25">
      <c r="A35" s="6">
        <v>30</v>
      </c>
      <c r="B35" s="12"/>
      <c r="C35" s="12"/>
      <c r="D35" s="12"/>
      <c r="E35" s="13"/>
      <c r="F35" s="13"/>
      <c r="G35" s="13"/>
      <c r="H35" s="13"/>
      <c r="I35" s="13"/>
      <c r="J35" s="13"/>
      <c r="K35" s="13"/>
      <c r="L35" s="9">
        <f>IF(C35="","",SUMPRODUCT(SUMIF('Vardiya Kodları'!$A$6:$A$25,E35:K35,'Vardiya Kodları'!$F$6:$F$25)))</f>
      </c>
      <c r="M35" s="9">
        <f>IF(C35="","",MAX(0,L35-'Özet'!$C$6))</f>
      </c>
      <c r="N35" s="10">
        <f>IF(C35="","",SUMPRODUCT(SUMIF('Vardiya Kodları'!$A$6:$A$25,E35:K35,'Vardiya Kodları'!$H$6:$H$25)))</f>
      </c>
      <c r="O35" s="10">
        <f>IF(C35="","",COUNTIF(E35:K35,"HT"))</f>
      </c>
      <c r="P35" s="11">
        <f>IF(C35="","",IF(O35=0,"Hafta tatili yok",IF(M35&gt;0,"45 saat aşıldı","Uygun")))</f>
      </c>
      <c r="Q35" s="12"/>
    </row>
    <row r="36" ht="18" customHeight="1" spans="1:17" x14ac:dyDescent="0.25">
      <c r="A36" s="6">
        <v>31</v>
      </c>
      <c r="B36" s="12"/>
      <c r="C36" s="12"/>
      <c r="D36" s="12"/>
      <c r="E36" s="13"/>
      <c r="F36" s="13"/>
      <c r="G36" s="13"/>
      <c r="H36" s="13"/>
      <c r="I36" s="13"/>
      <c r="J36" s="13"/>
      <c r="K36" s="13"/>
      <c r="L36" s="9">
        <f>IF(C36="","",SUMPRODUCT(SUMIF('Vardiya Kodları'!$A$6:$A$25,E36:K36,'Vardiya Kodları'!$F$6:$F$25)))</f>
      </c>
      <c r="M36" s="9">
        <f>IF(C36="","",MAX(0,L36-'Özet'!$C$6))</f>
      </c>
      <c r="N36" s="10">
        <f>IF(C36="","",SUMPRODUCT(SUMIF('Vardiya Kodları'!$A$6:$A$25,E36:K36,'Vardiya Kodları'!$H$6:$H$25)))</f>
      </c>
      <c r="O36" s="10">
        <f>IF(C36="","",COUNTIF(E36:K36,"HT"))</f>
      </c>
      <c r="P36" s="11">
        <f>IF(C36="","",IF(O36=0,"Hafta tatili yok",IF(M36&gt;0,"45 saat aşıldı","Uygun")))</f>
      </c>
      <c r="Q36" s="12"/>
    </row>
    <row r="37" ht="18" customHeight="1" spans="1:17" x14ac:dyDescent="0.25">
      <c r="A37" s="6">
        <v>32</v>
      </c>
      <c r="B37" s="12"/>
      <c r="C37" s="12"/>
      <c r="D37" s="12"/>
      <c r="E37" s="13"/>
      <c r="F37" s="13"/>
      <c r="G37" s="13"/>
      <c r="H37" s="13"/>
      <c r="I37" s="13"/>
      <c r="J37" s="13"/>
      <c r="K37" s="13"/>
      <c r="L37" s="9">
        <f>IF(C37="","",SUMPRODUCT(SUMIF('Vardiya Kodları'!$A$6:$A$25,E37:K37,'Vardiya Kodları'!$F$6:$F$25)))</f>
      </c>
      <c r="M37" s="9">
        <f>IF(C37="","",MAX(0,L37-'Özet'!$C$6))</f>
      </c>
      <c r="N37" s="10">
        <f>IF(C37="","",SUMPRODUCT(SUMIF('Vardiya Kodları'!$A$6:$A$25,E37:K37,'Vardiya Kodları'!$H$6:$H$25)))</f>
      </c>
      <c r="O37" s="10">
        <f>IF(C37="","",COUNTIF(E37:K37,"HT"))</f>
      </c>
      <c r="P37" s="11">
        <f>IF(C37="","",IF(O37=0,"Hafta tatili yok",IF(M37&gt;0,"45 saat aşıldı","Uygun")))</f>
      </c>
      <c r="Q37" s="12"/>
    </row>
    <row r="38" ht="18" customHeight="1" spans="1:17" x14ac:dyDescent="0.25">
      <c r="A38" s="6">
        <v>33</v>
      </c>
      <c r="B38" s="12"/>
      <c r="C38" s="12"/>
      <c r="D38" s="12"/>
      <c r="E38" s="13"/>
      <c r="F38" s="13"/>
      <c r="G38" s="13"/>
      <c r="H38" s="13"/>
      <c r="I38" s="13"/>
      <c r="J38" s="13"/>
      <c r="K38" s="13"/>
      <c r="L38" s="9">
        <f>IF(C38="","",SUMPRODUCT(SUMIF('Vardiya Kodları'!$A$6:$A$25,E38:K38,'Vardiya Kodları'!$F$6:$F$25)))</f>
      </c>
      <c r="M38" s="9">
        <f>IF(C38="","",MAX(0,L38-'Özet'!$C$6))</f>
      </c>
      <c r="N38" s="10">
        <f>IF(C38="","",SUMPRODUCT(SUMIF('Vardiya Kodları'!$A$6:$A$25,E38:K38,'Vardiya Kodları'!$H$6:$H$25)))</f>
      </c>
      <c r="O38" s="10">
        <f>IF(C38="","",COUNTIF(E38:K38,"HT"))</f>
      </c>
      <c r="P38" s="11">
        <f>IF(C38="","",IF(O38=0,"Hafta tatili yok",IF(M38&gt;0,"45 saat aşıldı","Uygun")))</f>
      </c>
      <c r="Q38" s="12"/>
    </row>
    <row r="39" ht="18" customHeight="1" spans="1:17" x14ac:dyDescent="0.25">
      <c r="A39" s="6">
        <v>34</v>
      </c>
      <c r="B39" s="12"/>
      <c r="C39" s="12"/>
      <c r="D39" s="12"/>
      <c r="E39" s="13"/>
      <c r="F39" s="13"/>
      <c r="G39" s="13"/>
      <c r="H39" s="13"/>
      <c r="I39" s="13"/>
      <c r="J39" s="13"/>
      <c r="K39" s="13"/>
      <c r="L39" s="9">
        <f>IF(C39="","",SUMPRODUCT(SUMIF('Vardiya Kodları'!$A$6:$A$25,E39:K39,'Vardiya Kodları'!$F$6:$F$25)))</f>
      </c>
      <c r="M39" s="9">
        <f>IF(C39="","",MAX(0,L39-'Özet'!$C$6))</f>
      </c>
      <c r="N39" s="10">
        <f>IF(C39="","",SUMPRODUCT(SUMIF('Vardiya Kodları'!$A$6:$A$25,E39:K39,'Vardiya Kodları'!$H$6:$H$25)))</f>
      </c>
      <c r="O39" s="10">
        <f>IF(C39="","",COUNTIF(E39:K39,"HT"))</f>
      </c>
      <c r="P39" s="11">
        <f>IF(C39="","",IF(O39=0,"Hafta tatili yok",IF(M39&gt;0,"45 saat aşıldı","Uygun")))</f>
      </c>
      <c r="Q39" s="12"/>
    </row>
    <row r="40" ht="18" customHeight="1" spans="1:17" x14ac:dyDescent="0.25">
      <c r="A40" s="6">
        <v>35</v>
      </c>
      <c r="B40" s="12"/>
      <c r="C40" s="12"/>
      <c r="D40" s="12"/>
      <c r="E40" s="13"/>
      <c r="F40" s="13"/>
      <c r="G40" s="13"/>
      <c r="H40" s="13"/>
      <c r="I40" s="13"/>
      <c r="J40" s="13"/>
      <c r="K40" s="13"/>
      <c r="L40" s="9">
        <f>IF(C40="","",SUMPRODUCT(SUMIF('Vardiya Kodları'!$A$6:$A$25,E40:K40,'Vardiya Kodları'!$F$6:$F$25)))</f>
      </c>
      <c r="M40" s="9">
        <f>IF(C40="","",MAX(0,L40-'Özet'!$C$6))</f>
      </c>
      <c r="N40" s="10">
        <f>IF(C40="","",SUMPRODUCT(SUMIF('Vardiya Kodları'!$A$6:$A$25,E40:K40,'Vardiya Kodları'!$H$6:$H$25)))</f>
      </c>
      <c r="O40" s="10">
        <f>IF(C40="","",COUNTIF(E40:K40,"HT"))</f>
      </c>
      <c r="P40" s="11">
        <f>IF(C40="","",IF(O40=0,"Hafta tatili yok",IF(M40&gt;0,"45 saat aşıldı","Uygun")))</f>
      </c>
      <c r="Q40" s="12"/>
    </row>
    <row r="41" ht="18" customHeight="1" spans="1:17" x14ac:dyDescent="0.25">
      <c r="A41" s="6">
        <v>36</v>
      </c>
      <c r="B41" s="12"/>
      <c r="C41" s="12"/>
      <c r="D41" s="12"/>
      <c r="E41" s="13"/>
      <c r="F41" s="13"/>
      <c r="G41" s="13"/>
      <c r="H41" s="13"/>
      <c r="I41" s="13"/>
      <c r="J41" s="13"/>
      <c r="K41" s="13"/>
      <c r="L41" s="9">
        <f>IF(C41="","",SUMPRODUCT(SUMIF('Vardiya Kodları'!$A$6:$A$25,E41:K41,'Vardiya Kodları'!$F$6:$F$25)))</f>
      </c>
      <c r="M41" s="9">
        <f>IF(C41="","",MAX(0,L41-'Özet'!$C$6))</f>
      </c>
      <c r="N41" s="10">
        <f>IF(C41="","",SUMPRODUCT(SUMIF('Vardiya Kodları'!$A$6:$A$25,E41:K41,'Vardiya Kodları'!$H$6:$H$25)))</f>
      </c>
      <c r="O41" s="10">
        <f>IF(C41="","",COUNTIF(E41:K41,"HT"))</f>
      </c>
      <c r="P41" s="11">
        <f>IF(C41="","",IF(O41=0,"Hafta tatili yok",IF(M41&gt;0,"45 saat aşıldı","Uygun")))</f>
      </c>
      <c r="Q41" s="12"/>
    </row>
    <row r="42" ht="18" customHeight="1" spans="1:17" x14ac:dyDescent="0.25">
      <c r="A42" s="6">
        <v>37</v>
      </c>
      <c r="B42" s="12"/>
      <c r="C42" s="12"/>
      <c r="D42" s="12"/>
      <c r="E42" s="13"/>
      <c r="F42" s="13"/>
      <c r="G42" s="13"/>
      <c r="H42" s="13"/>
      <c r="I42" s="13"/>
      <c r="J42" s="13"/>
      <c r="K42" s="13"/>
      <c r="L42" s="9">
        <f>IF(C42="","",SUMPRODUCT(SUMIF('Vardiya Kodları'!$A$6:$A$25,E42:K42,'Vardiya Kodları'!$F$6:$F$25)))</f>
      </c>
      <c r="M42" s="9">
        <f>IF(C42="","",MAX(0,L42-'Özet'!$C$6))</f>
      </c>
      <c r="N42" s="10">
        <f>IF(C42="","",SUMPRODUCT(SUMIF('Vardiya Kodları'!$A$6:$A$25,E42:K42,'Vardiya Kodları'!$H$6:$H$25)))</f>
      </c>
      <c r="O42" s="10">
        <f>IF(C42="","",COUNTIF(E42:K42,"HT"))</f>
      </c>
      <c r="P42" s="11">
        <f>IF(C42="","",IF(O42=0,"Hafta tatili yok",IF(M42&gt;0,"45 saat aşıldı","Uygun")))</f>
      </c>
      <c r="Q42" s="12"/>
    </row>
    <row r="43" ht="18" customHeight="1" spans="1:17" x14ac:dyDescent="0.25">
      <c r="A43" s="6">
        <v>38</v>
      </c>
      <c r="B43" s="12"/>
      <c r="C43" s="12"/>
      <c r="D43" s="12"/>
      <c r="E43" s="13"/>
      <c r="F43" s="13"/>
      <c r="G43" s="13"/>
      <c r="H43" s="13"/>
      <c r="I43" s="13"/>
      <c r="J43" s="13"/>
      <c r="K43" s="13"/>
      <c r="L43" s="9">
        <f>IF(C43="","",SUMPRODUCT(SUMIF('Vardiya Kodları'!$A$6:$A$25,E43:K43,'Vardiya Kodları'!$F$6:$F$25)))</f>
      </c>
      <c r="M43" s="9">
        <f>IF(C43="","",MAX(0,L43-'Özet'!$C$6))</f>
      </c>
      <c r="N43" s="10">
        <f>IF(C43="","",SUMPRODUCT(SUMIF('Vardiya Kodları'!$A$6:$A$25,E43:K43,'Vardiya Kodları'!$H$6:$H$25)))</f>
      </c>
      <c r="O43" s="10">
        <f>IF(C43="","",COUNTIF(E43:K43,"HT"))</f>
      </c>
      <c r="P43" s="11">
        <f>IF(C43="","",IF(O43=0,"Hafta tatili yok",IF(M43&gt;0,"45 saat aşıldı","Uygun")))</f>
      </c>
      <c r="Q43" s="12"/>
    </row>
    <row r="44" ht="18" customHeight="1" spans="1:17" x14ac:dyDescent="0.25">
      <c r="A44" s="6">
        <v>39</v>
      </c>
      <c r="B44" s="12"/>
      <c r="C44" s="12"/>
      <c r="D44" s="12"/>
      <c r="E44" s="13"/>
      <c r="F44" s="13"/>
      <c r="G44" s="13"/>
      <c r="H44" s="13"/>
      <c r="I44" s="13"/>
      <c r="J44" s="13"/>
      <c r="K44" s="13"/>
      <c r="L44" s="9">
        <f>IF(C44="","",SUMPRODUCT(SUMIF('Vardiya Kodları'!$A$6:$A$25,E44:K44,'Vardiya Kodları'!$F$6:$F$25)))</f>
      </c>
      <c r="M44" s="9">
        <f>IF(C44="","",MAX(0,L44-'Özet'!$C$6))</f>
      </c>
      <c r="N44" s="10">
        <f>IF(C44="","",SUMPRODUCT(SUMIF('Vardiya Kodları'!$A$6:$A$25,E44:K44,'Vardiya Kodları'!$H$6:$H$25)))</f>
      </c>
      <c r="O44" s="10">
        <f>IF(C44="","",COUNTIF(E44:K44,"HT"))</f>
      </c>
      <c r="P44" s="11">
        <f>IF(C44="","",IF(O44=0,"Hafta tatili yok",IF(M44&gt;0,"45 saat aşıldı","Uygun")))</f>
      </c>
      <c r="Q44" s="12"/>
    </row>
    <row r="45" ht="18" customHeight="1" spans="1:17" x14ac:dyDescent="0.25">
      <c r="A45" s="6">
        <v>40</v>
      </c>
      <c r="B45" s="12"/>
      <c r="C45" s="12"/>
      <c r="D45" s="12"/>
      <c r="E45" s="13"/>
      <c r="F45" s="13"/>
      <c r="G45" s="13"/>
      <c r="H45" s="13"/>
      <c r="I45" s="13"/>
      <c r="J45" s="13"/>
      <c r="K45" s="13"/>
      <c r="L45" s="9">
        <f>IF(C45="","",SUMPRODUCT(SUMIF('Vardiya Kodları'!$A$6:$A$25,E45:K45,'Vardiya Kodları'!$F$6:$F$25)))</f>
      </c>
      <c r="M45" s="9">
        <f>IF(C45="","",MAX(0,L45-'Özet'!$C$6))</f>
      </c>
      <c r="N45" s="10">
        <f>IF(C45="","",SUMPRODUCT(SUMIF('Vardiya Kodları'!$A$6:$A$25,E45:K45,'Vardiya Kodları'!$H$6:$H$25)))</f>
      </c>
      <c r="O45" s="10">
        <f>IF(C45="","",COUNTIF(E45:K45,"HT"))</f>
      </c>
      <c r="P45" s="11">
        <f>IF(C45="","",IF(O45=0,"Hafta tatili yok",IF(M45&gt;0,"45 saat aşıldı","Uygun")))</f>
      </c>
      <c r="Q45" s="12"/>
    </row>
    <row r="46" ht="22" customHeight="1" spans="1:17" x14ac:dyDescent="0.25">
      <c r="A46" s="14" t="s">
        <v>44</v>
      </c>
      <c r="B46" s="14"/>
      <c r="C46" s="14"/>
      <c r="D46" s="14"/>
      <c r="E46" s="14"/>
      <c r="F46" s="14"/>
      <c r="G46" s="14"/>
      <c r="H46" s="14"/>
      <c r="I46" s="14"/>
      <c r="J46" s="14"/>
      <c r="K46" s="14"/>
      <c r="L46" s="15">
        <f>SUM(L6:L45)</f>
      </c>
      <c r="M46" s="15">
        <f>SUM(M6:M45)</f>
      </c>
      <c r="N46" s="16">
        <f>SUM(N6:N45)</f>
      </c>
      <c r="O46" s="16"/>
      <c r="P46" s="14"/>
      <c r="Q46" s="14"/>
    </row>
  </sheetData>
  <autoFilter ref="A5:Q5"/>
  <conditionalFormatting sqref="E6:E45">
    <cfRule type="cellIs" dxfId="0" priority="1" operator="equal">
      <formula>"HT"</formula>
    </cfRule>
  </conditionalFormatting>
  <conditionalFormatting sqref="E6:E45">
    <cfRule type="cellIs" dxfId="1" priority="1" operator="equal">
      <formula>"G"</formula>
    </cfRule>
  </conditionalFormatting>
  <conditionalFormatting sqref="E6:E45">
    <cfRule type="cellIs" dxfId="2" priority="1" operator="equal">
      <formula>"GU"</formula>
    </cfRule>
  </conditionalFormatting>
  <conditionalFormatting sqref="F6:F45">
    <cfRule type="cellIs" dxfId="3" priority="1" operator="equal">
      <formula>"HT"</formula>
    </cfRule>
  </conditionalFormatting>
  <conditionalFormatting sqref="F6:F45">
    <cfRule type="cellIs" dxfId="4" priority="1" operator="equal">
      <formula>"G"</formula>
    </cfRule>
  </conditionalFormatting>
  <conditionalFormatting sqref="F6:F45">
    <cfRule type="cellIs" dxfId="5" priority="1" operator="equal">
      <formula>"GU"</formula>
    </cfRule>
  </conditionalFormatting>
  <conditionalFormatting sqref="G6:G45">
    <cfRule type="cellIs" dxfId="6" priority="1" operator="equal">
      <formula>"HT"</formula>
    </cfRule>
  </conditionalFormatting>
  <conditionalFormatting sqref="G6:G45">
    <cfRule type="cellIs" dxfId="7" priority="1" operator="equal">
      <formula>"G"</formula>
    </cfRule>
  </conditionalFormatting>
  <conditionalFormatting sqref="G6:G45">
    <cfRule type="cellIs" dxfId="8" priority="1" operator="equal">
      <formula>"GU"</formula>
    </cfRule>
  </conditionalFormatting>
  <conditionalFormatting sqref="H6:H45">
    <cfRule type="cellIs" dxfId="9" priority="1" operator="equal">
      <formula>"HT"</formula>
    </cfRule>
  </conditionalFormatting>
  <conditionalFormatting sqref="H6:H45">
    <cfRule type="cellIs" dxfId="10" priority="1" operator="equal">
      <formula>"G"</formula>
    </cfRule>
  </conditionalFormatting>
  <conditionalFormatting sqref="H6:H45">
    <cfRule type="cellIs" dxfId="11" priority="1" operator="equal">
      <formula>"GU"</formula>
    </cfRule>
  </conditionalFormatting>
  <conditionalFormatting sqref="I6:I45">
    <cfRule type="cellIs" dxfId="12" priority="1" operator="equal">
      <formula>"HT"</formula>
    </cfRule>
  </conditionalFormatting>
  <conditionalFormatting sqref="I6:I45">
    <cfRule type="cellIs" dxfId="13" priority="1" operator="equal">
      <formula>"G"</formula>
    </cfRule>
  </conditionalFormatting>
  <conditionalFormatting sqref="I6:I45">
    <cfRule type="cellIs" dxfId="14" priority="1" operator="equal">
      <formula>"GU"</formula>
    </cfRule>
  </conditionalFormatting>
  <conditionalFormatting sqref="J6:J45">
    <cfRule type="cellIs" dxfId="15" priority="1" operator="equal">
      <formula>"HT"</formula>
    </cfRule>
  </conditionalFormatting>
  <conditionalFormatting sqref="J6:J45">
    <cfRule type="cellIs" dxfId="16" priority="1" operator="equal">
      <formula>"G"</formula>
    </cfRule>
  </conditionalFormatting>
  <conditionalFormatting sqref="J6:J45">
    <cfRule type="cellIs" dxfId="17" priority="1" operator="equal">
      <formula>"GU"</formula>
    </cfRule>
  </conditionalFormatting>
  <conditionalFormatting sqref="K6:K45">
    <cfRule type="cellIs" dxfId="18" priority="1" operator="equal">
      <formula>"HT"</formula>
    </cfRule>
  </conditionalFormatting>
  <conditionalFormatting sqref="K6:K45">
    <cfRule type="cellIs" dxfId="19" priority="1" operator="equal">
      <formula>"G"</formula>
    </cfRule>
  </conditionalFormatting>
  <conditionalFormatting sqref="K6:K45">
    <cfRule type="cellIs" dxfId="20" priority="1" operator="equal">
      <formula>"GU"</formula>
    </cfRule>
  </conditionalFormatting>
  <conditionalFormatting sqref="M6:M45">
    <cfRule type="cellIs" dxfId="21" priority="1" operator="greaterThan">
      <formula>0</formula>
    </cfRule>
  </conditionalFormatting>
  <conditionalFormatting sqref="O6:O45">
    <cfRule type="expression" dxfId="22" priority="1">
      <formula>AND(C6&lt;&gt;"",O6=0)</formula>
    </cfRule>
  </conditionalFormatting>
  <conditionalFormatting sqref="P6:P45">
    <cfRule type="cellIs" dxfId="23" priority="1" operator="equal">
      <formula>"Hafta tatili yok"</formula>
    </cfRule>
  </conditionalFormatting>
  <conditionalFormatting sqref="P6:P45">
    <cfRule type="cellIs" dxfId="24" priority="1" operator="equal">
      <formula>"45 saat aşıldı"</formula>
    </cfRule>
  </conditionalFormatting>
  <dataValidations count="2">
    <dataValidation type="list" allowBlank="1" showErrorMessage="1" errorTitle="Geçersiz değer" error="Listeden seçin: S, A, G, N, Y, GU, ÇG, HT, GT, Yİ, R, Üİ" sqref="E10:K45">
      <formula1>"S,A,G,N,Y,GU,ÇG,HT,GT,Yİ,R,Üİ"</formula1>
    </dataValidation>
    <dataValidation type="list" allowBlank="1" showErrorMessage="1" errorTitle="Geçersiz değer" error="Listeden seçin: S, A, G, N, Y, GU, ÇG, HT, GT, Yİ, R, Üİ" sqref="E6:K45">
      <formula1>"S,A,G,N,Y,GU,ÇG,HT,GT,Yİ,R,Üİ"</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6"/>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3" max="3" width="20" customWidth="1"/>
    <col min="5" max="35" width="4.4" customWidth="1"/>
    <col min="37" max="40" width="8" customWidth="1"/>
  </cols>
  <sheetData>
    <row r="1" ht="34" customHeight="1" spans="2:2" x14ac:dyDescent="0.25">
      <c r="B1" s="1" t="s">
        <v>0</v>
      </c>
    </row>
    <row r="2" ht="18" customHeight="1" spans="2:2" x14ac:dyDescent="0.25">
      <c r="B2" s="2" t="s">
        <v>45</v>
      </c>
    </row>
    <row r="3" ht="16" customHeight="1" spans="2:2" x14ac:dyDescent="0.25">
      <c r="B3" s="3" t="s">
        <v>2</v>
      </c>
    </row>
    <row r="4" spans="1:41"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row>
    <row r="5" ht="30" customHeight="1" spans="1:41" x14ac:dyDescent="0.25">
      <c r="A5" s="5" t="s">
        <v>3</v>
      </c>
      <c r="B5" s="5" t="s">
        <v>4</v>
      </c>
      <c r="C5" s="5" t="s">
        <v>5</v>
      </c>
      <c r="D5" s="5" t="s">
        <v>46</v>
      </c>
      <c r="E5" s="5" t="s">
        <v>47</v>
      </c>
      <c r="F5" s="5" t="s">
        <v>48</v>
      </c>
      <c r="G5" s="5" t="s">
        <v>49</v>
      </c>
      <c r="H5" s="5" t="s">
        <v>50</v>
      </c>
      <c r="I5" s="5" t="s">
        <v>51</v>
      </c>
      <c r="J5" s="5" t="s">
        <v>52</v>
      </c>
      <c r="K5" s="5" t="s">
        <v>53</v>
      </c>
      <c r="L5" s="5" t="s">
        <v>54</v>
      </c>
      <c r="M5" s="5" t="s">
        <v>55</v>
      </c>
      <c r="N5" s="5" t="s">
        <v>56</v>
      </c>
      <c r="O5" s="5" t="s">
        <v>57</v>
      </c>
      <c r="P5" s="5" t="s">
        <v>58</v>
      </c>
      <c r="Q5" s="5" t="s">
        <v>59</v>
      </c>
      <c r="R5" s="5" t="s">
        <v>60</v>
      </c>
      <c r="S5" s="5" t="s">
        <v>61</v>
      </c>
      <c r="T5" s="5" t="s">
        <v>62</v>
      </c>
      <c r="U5" s="5" t="s">
        <v>63</v>
      </c>
      <c r="V5" s="5" t="s">
        <v>64</v>
      </c>
      <c r="W5" s="5" t="s">
        <v>65</v>
      </c>
      <c r="X5" s="5" t="s">
        <v>66</v>
      </c>
      <c r="Y5" s="5" t="s">
        <v>67</v>
      </c>
      <c r="Z5" s="5" t="s">
        <v>68</v>
      </c>
      <c r="AA5" s="5" t="s">
        <v>69</v>
      </c>
      <c r="AB5" s="5" t="s">
        <v>70</v>
      </c>
      <c r="AC5" s="5" t="s">
        <v>71</v>
      </c>
      <c r="AD5" s="5" t="s">
        <v>72</v>
      </c>
      <c r="AE5" s="5" t="s">
        <v>73</v>
      </c>
      <c r="AF5" s="5" t="s">
        <v>74</v>
      </c>
      <c r="AG5" s="5" t="s">
        <v>75</v>
      </c>
      <c r="AH5" s="5" t="s">
        <v>76</v>
      </c>
      <c r="AI5" s="5" t="s">
        <v>77</v>
      </c>
      <c r="AJ5" s="5" t="s">
        <v>78</v>
      </c>
      <c r="AK5" s="5" t="s">
        <v>16</v>
      </c>
      <c r="AL5" s="5" t="s">
        <v>17</v>
      </c>
      <c r="AM5" s="5" t="s">
        <v>79</v>
      </c>
      <c r="AN5" s="5" t="s">
        <v>80</v>
      </c>
      <c r="AO5" s="5" t="s">
        <v>81</v>
      </c>
    </row>
    <row r="6" ht="18" customHeight="1" spans="1:41" x14ac:dyDescent="0.25">
      <c r="A6" s="6">
        <v>1</v>
      </c>
      <c r="B6" s="7" t="s">
        <v>20</v>
      </c>
      <c r="C6" s="7" t="s">
        <v>21</v>
      </c>
      <c r="D6" s="7" t="s">
        <v>22</v>
      </c>
      <c r="E6" s="8" t="s">
        <v>23</v>
      </c>
      <c r="F6" s="8" t="s">
        <v>23</v>
      </c>
      <c r="G6" s="8" t="s">
        <v>23</v>
      </c>
      <c r="H6" s="8" t="s">
        <v>23</v>
      </c>
      <c r="I6" s="8" t="s">
        <v>23</v>
      </c>
      <c r="J6" s="8" t="s">
        <v>23</v>
      </c>
      <c r="K6" s="8" t="s">
        <v>24</v>
      </c>
      <c r="L6" s="8" t="s">
        <v>28</v>
      </c>
      <c r="M6" s="8" t="s">
        <v>28</v>
      </c>
      <c r="N6" s="8" t="s">
        <v>28</v>
      </c>
      <c r="O6" s="8" t="s">
        <v>28</v>
      </c>
      <c r="P6" s="8" t="s">
        <v>28</v>
      </c>
      <c r="Q6" s="8" t="s">
        <v>28</v>
      </c>
      <c r="R6" s="8" t="s">
        <v>24</v>
      </c>
      <c r="S6" s="8" t="s">
        <v>32</v>
      </c>
      <c r="T6" s="8" t="s">
        <v>32</v>
      </c>
      <c r="U6" s="8" t="s">
        <v>32</v>
      </c>
      <c r="V6" s="8" t="s">
        <v>32</v>
      </c>
      <c r="W6" s="8" t="s">
        <v>32</v>
      </c>
      <c r="X6" s="8" t="s">
        <v>32</v>
      </c>
      <c r="Y6" s="8" t="s">
        <v>24</v>
      </c>
      <c r="Z6" s="8" t="s">
        <v>23</v>
      </c>
      <c r="AA6" s="8" t="s">
        <v>23</v>
      </c>
      <c r="AB6" s="8" t="s">
        <v>23</v>
      </c>
      <c r="AC6" s="8" t="s">
        <v>23</v>
      </c>
      <c r="AD6" s="8" t="s">
        <v>23</v>
      </c>
      <c r="AE6" s="8" t="s">
        <v>23</v>
      </c>
      <c r="AF6" s="8" t="s">
        <v>24</v>
      </c>
      <c r="AG6" s="13"/>
      <c r="AH6" s="13"/>
      <c r="AI6" s="13"/>
      <c r="AJ6" s="9">
        <f>IF(C6="","",SUMPRODUCT(SUMIF('Vardiya Kodları'!$A$6:$A$25,E6:AI6,'Vardiya Kodları'!$F$6:$F$25)))</f>
      </c>
      <c r="AK6" s="10">
        <f>IF(C6="","",SUMPRODUCT(SUMIF('Vardiya Kodları'!$A$6:$A$25,E6:AI6,'Vardiya Kodları'!$H$6:$H$25)))</f>
      </c>
      <c r="AL6" s="10">
        <f>IF(C6="","",COUNTIF(E6:AI6,"HT"))</f>
      </c>
      <c r="AM6" s="10">
        <f>IF(C6="","",COUNTIF(E6:AI6,"Yİ")+COUNTIF(E6:AI6,"R")+COUNTIF(E6:AI6,"Üİ"))</f>
      </c>
      <c r="AN6" s="10">
        <f>IF(C6="","",COUNTA(E6:AI6))</f>
      </c>
      <c r="AO6" s="9">
        <f>IF(OR(C6="",N(AN6)=0),"",AJ6/AN6*7)</f>
      </c>
    </row>
    <row r="7" ht="18" customHeight="1" spans="1:41" x14ac:dyDescent="0.25">
      <c r="A7" s="6">
        <v>2</v>
      </c>
      <c r="B7" s="7" t="s">
        <v>33</v>
      </c>
      <c r="C7" s="7" t="s">
        <v>34</v>
      </c>
      <c r="D7" s="7" t="s">
        <v>35</v>
      </c>
      <c r="E7" s="8" t="s">
        <v>36</v>
      </c>
      <c r="F7" s="8" t="s">
        <v>36</v>
      </c>
      <c r="G7" s="8" t="s">
        <v>36</v>
      </c>
      <c r="H7" s="8" t="s">
        <v>36</v>
      </c>
      <c r="I7" s="8" t="s">
        <v>36</v>
      </c>
      <c r="J7" s="8" t="s">
        <v>37</v>
      </c>
      <c r="K7" s="8" t="s">
        <v>24</v>
      </c>
      <c r="L7" s="8" t="s">
        <v>36</v>
      </c>
      <c r="M7" s="8" t="s">
        <v>36</v>
      </c>
      <c r="N7" s="8" t="s">
        <v>82</v>
      </c>
      <c r="O7" s="8" t="s">
        <v>82</v>
      </c>
      <c r="P7" s="8" t="s">
        <v>36</v>
      </c>
      <c r="Q7" s="8" t="s">
        <v>37</v>
      </c>
      <c r="R7" s="8" t="s">
        <v>24</v>
      </c>
      <c r="S7" s="8" t="s">
        <v>36</v>
      </c>
      <c r="T7" s="8" t="s">
        <v>36</v>
      </c>
      <c r="U7" s="8" t="s">
        <v>36</v>
      </c>
      <c r="V7" s="8" t="s">
        <v>36</v>
      </c>
      <c r="W7" s="8" t="s">
        <v>36</v>
      </c>
      <c r="X7" s="8" t="s">
        <v>37</v>
      </c>
      <c r="Y7" s="8" t="s">
        <v>24</v>
      </c>
      <c r="Z7" s="8" t="s">
        <v>36</v>
      </c>
      <c r="AA7" s="8" t="s">
        <v>36</v>
      </c>
      <c r="AB7" s="8" t="s">
        <v>36</v>
      </c>
      <c r="AC7" s="8" t="s">
        <v>83</v>
      </c>
      <c r="AD7" s="8" t="s">
        <v>36</v>
      </c>
      <c r="AE7" s="8" t="s">
        <v>37</v>
      </c>
      <c r="AF7" s="8" t="s">
        <v>24</v>
      </c>
      <c r="AG7" s="8" t="s">
        <v>36</v>
      </c>
      <c r="AH7" s="8" t="s">
        <v>36</v>
      </c>
      <c r="AI7" s="13"/>
      <c r="AJ7" s="9">
        <f>IF(C7="","",SUMPRODUCT(SUMIF('Vardiya Kodları'!$A$6:$A$25,E7:AI7,'Vardiya Kodları'!$F$6:$F$25)))</f>
      </c>
      <c r="AK7" s="10">
        <f>IF(C7="","",SUMPRODUCT(SUMIF('Vardiya Kodları'!$A$6:$A$25,E7:AI7,'Vardiya Kodları'!$H$6:$H$25)))</f>
      </c>
      <c r="AL7" s="10">
        <f>IF(C7="","",COUNTIF(E7:AI7,"HT"))</f>
      </c>
      <c r="AM7" s="10">
        <f>IF(C7="","",COUNTIF(E7:AI7,"Yİ")+COUNTIF(E7:AI7,"R")+COUNTIF(E7:AI7,"Üİ"))</f>
      </c>
      <c r="AN7" s="10">
        <f>IF(C7="","",COUNTA(E7:AI7))</f>
      </c>
      <c r="AO7" s="9">
        <f>IF(OR(C7="",N(AN7)=0),"",AJ7/AN7*7)</f>
      </c>
    </row>
    <row r="8" ht="18" customHeight="1" spans="1:41" x14ac:dyDescent="0.25">
      <c r="A8" s="6">
        <v>3</v>
      </c>
      <c r="B8" s="12"/>
      <c r="C8" s="12"/>
      <c r="D8" s="12"/>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9">
        <f>IF(C8="","",SUMPRODUCT(SUMIF('Vardiya Kodları'!$A$6:$A$25,E8:AI8,'Vardiya Kodları'!$F$6:$F$25)))</f>
      </c>
      <c r="AK8" s="10">
        <f>IF(C8="","",SUMPRODUCT(SUMIF('Vardiya Kodları'!$A$6:$A$25,E8:AI8,'Vardiya Kodları'!$H$6:$H$25)))</f>
      </c>
      <c r="AL8" s="10">
        <f>IF(C8="","",COUNTIF(E8:AI8,"HT"))</f>
      </c>
      <c r="AM8" s="10">
        <f>IF(C8="","",COUNTIF(E8:AI8,"Yİ")+COUNTIF(E8:AI8,"R")+COUNTIF(E8:AI8,"Üİ"))</f>
      </c>
      <c r="AN8" s="10">
        <f>IF(C8="","",COUNTA(E8:AI8))</f>
      </c>
      <c r="AO8" s="9">
        <f>IF(OR(C8="",N(AN8)=0),"",AJ8/AN8*7)</f>
      </c>
    </row>
    <row r="9" ht="18" customHeight="1" spans="1:41" x14ac:dyDescent="0.25">
      <c r="A9" s="6">
        <v>4</v>
      </c>
      <c r="B9" s="12"/>
      <c r="C9" s="12"/>
      <c r="D9" s="12"/>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9">
        <f>IF(C9="","",SUMPRODUCT(SUMIF('Vardiya Kodları'!$A$6:$A$25,E9:AI9,'Vardiya Kodları'!$F$6:$F$25)))</f>
      </c>
      <c r="AK9" s="10">
        <f>IF(C9="","",SUMPRODUCT(SUMIF('Vardiya Kodları'!$A$6:$A$25,E9:AI9,'Vardiya Kodları'!$H$6:$H$25)))</f>
      </c>
      <c r="AL9" s="10">
        <f>IF(C9="","",COUNTIF(E9:AI9,"HT"))</f>
      </c>
      <c r="AM9" s="10">
        <f>IF(C9="","",COUNTIF(E9:AI9,"Yİ")+COUNTIF(E9:AI9,"R")+COUNTIF(E9:AI9,"Üİ"))</f>
      </c>
      <c r="AN9" s="10">
        <f>IF(C9="","",COUNTA(E9:AI9))</f>
      </c>
      <c r="AO9" s="9">
        <f>IF(OR(C9="",N(AN9)=0),"",AJ9/AN9*7)</f>
      </c>
    </row>
    <row r="10" ht="18" customHeight="1" spans="1:41" x14ac:dyDescent="0.25">
      <c r="A10" s="6">
        <v>5</v>
      </c>
      <c r="B10" s="12"/>
      <c r="C10" s="12"/>
      <c r="D10" s="12"/>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9">
        <f>IF(C10="","",SUMPRODUCT(SUMIF('Vardiya Kodları'!$A$6:$A$25,E10:AI10,'Vardiya Kodları'!$F$6:$F$25)))</f>
      </c>
      <c r="AK10" s="10">
        <f>IF(C10="","",SUMPRODUCT(SUMIF('Vardiya Kodları'!$A$6:$A$25,E10:AI10,'Vardiya Kodları'!$H$6:$H$25)))</f>
      </c>
      <c r="AL10" s="10">
        <f>IF(C10="","",COUNTIF(E10:AI10,"HT"))</f>
      </c>
      <c r="AM10" s="10">
        <f>IF(C10="","",COUNTIF(E10:AI10,"Yİ")+COUNTIF(E10:AI10,"R")+COUNTIF(E10:AI10,"Üİ"))</f>
      </c>
      <c r="AN10" s="10">
        <f>IF(C10="","",COUNTA(E10:AI10))</f>
      </c>
      <c r="AO10" s="9">
        <f>IF(OR(C10="",N(AN10)=0),"",AJ10/AN10*7)</f>
      </c>
    </row>
    <row r="11" ht="18" customHeight="1" spans="1:41" x14ac:dyDescent="0.25">
      <c r="A11" s="6">
        <v>6</v>
      </c>
      <c r="B11" s="12"/>
      <c r="C11" s="12"/>
      <c r="D11" s="12"/>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9">
        <f>IF(C11="","",SUMPRODUCT(SUMIF('Vardiya Kodları'!$A$6:$A$25,E11:AI11,'Vardiya Kodları'!$F$6:$F$25)))</f>
      </c>
      <c r="AK11" s="10">
        <f>IF(C11="","",SUMPRODUCT(SUMIF('Vardiya Kodları'!$A$6:$A$25,E11:AI11,'Vardiya Kodları'!$H$6:$H$25)))</f>
      </c>
      <c r="AL11" s="10">
        <f>IF(C11="","",COUNTIF(E11:AI11,"HT"))</f>
      </c>
      <c r="AM11" s="10">
        <f>IF(C11="","",COUNTIF(E11:AI11,"Yİ")+COUNTIF(E11:AI11,"R")+COUNTIF(E11:AI11,"Üİ"))</f>
      </c>
      <c r="AN11" s="10">
        <f>IF(C11="","",COUNTA(E11:AI11))</f>
      </c>
      <c r="AO11" s="9">
        <f>IF(OR(C11="",N(AN11)=0),"",AJ11/AN11*7)</f>
      </c>
    </row>
    <row r="12" ht="18" customHeight="1" spans="1:41" x14ac:dyDescent="0.25">
      <c r="A12" s="6">
        <v>7</v>
      </c>
      <c r="B12" s="12"/>
      <c r="C12" s="12"/>
      <c r="D12" s="12"/>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9">
        <f>IF(C12="","",SUMPRODUCT(SUMIF('Vardiya Kodları'!$A$6:$A$25,E12:AI12,'Vardiya Kodları'!$F$6:$F$25)))</f>
      </c>
      <c r="AK12" s="10">
        <f>IF(C12="","",SUMPRODUCT(SUMIF('Vardiya Kodları'!$A$6:$A$25,E12:AI12,'Vardiya Kodları'!$H$6:$H$25)))</f>
      </c>
      <c r="AL12" s="10">
        <f>IF(C12="","",COUNTIF(E12:AI12,"HT"))</f>
      </c>
      <c r="AM12" s="10">
        <f>IF(C12="","",COUNTIF(E12:AI12,"Yİ")+COUNTIF(E12:AI12,"R")+COUNTIF(E12:AI12,"Üİ"))</f>
      </c>
      <c r="AN12" s="10">
        <f>IF(C12="","",COUNTA(E12:AI12))</f>
      </c>
      <c r="AO12" s="9">
        <f>IF(OR(C12="",N(AN12)=0),"",AJ12/AN12*7)</f>
      </c>
    </row>
    <row r="13" ht="18" customHeight="1" spans="1:41" x14ac:dyDescent="0.25">
      <c r="A13" s="6">
        <v>8</v>
      </c>
      <c r="B13" s="12"/>
      <c r="C13" s="12"/>
      <c r="D13" s="12"/>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9">
        <f>IF(C13="","",SUMPRODUCT(SUMIF('Vardiya Kodları'!$A$6:$A$25,E13:AI13,'Vardiya Kodları'!$F$6:$F$25)))</f>
      </c>
      <c r="AK13" s="10">
        <f>IF(C13="","",SUMPRODUCT(SUMIF('Vardiya Kodları'!$A$6:$A$25,E13:AI13,'Vardiya Kodları'!$H$6:$H$25)))</f>
      </c>
      <c r="AL13" s="10">
        <f>IF(C13="","",COUNTIF(E13:AI13,"HT"))</f>
      </c>
      <c r="AM13" s="10">
        <f>IF(C13="","",COUNTIF(E13:AI13,"Yİ")+COUNTIF(E13:AI13,"R")+COUNTIF(E13:AI13,"Üİ"))</f>
      </c>
      <c r="AN13" s="10">
        <f>IF(C13="","",COUNTA(E13:AI13))</f>
      </c>
      <c r="AO13" s="9">
        <f>IF(OR(C13="",N(AN13)=0),"",AJ13/AN13*7)</f>
      </c>
    </row>
    <row r="14" ht="18" customHeight="1" spans="1:41" x14ac:dyDescent="0.25">
      <c r="A14" s="6">
        <v>9</v>
      </c>
      <c r="B14" s="12"/>
      <c r="C14" s="12"/>
      <c r="D14" s="12"/>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9">
        <f>IF(C14="","",SUMPRODUCT(SUMIF('Vardiya Kodları'!$A$6:$A$25,E14:AI14,'Vardiya Kodları'!$F$6:$F$25)))</f>
      </c>
      <c r="AK14" s="10">
        <f>IF(C14="","",SUMPRODUCT(SUMIF('Vardiya Kodları'!$A$6:$A$25,E14:AI14,'Vardiya Kodları'!$H$6:$H$25)))</f>
      </c>
      <c r="AL14" s="10">
        <f>IF(C14="","",COUNTIF(E14:AI14,"HT"))</f>
      </c>
      <c r="AM14" s="10">
        <f>IF(C14="","",COUNTIF(E14:AI14,"Yİ")+COUNTIF(E14:AI14,"R")+COUNTIF(E14:AI14,"Üİ"))</f>
      </c>
      <c r="AN14" s="10">
        <f>IF(C14="","",COUNTA(E14:AI14))</f>
      </c>
      <c r="AO14" s="9">
        <f>IF(OR(C14="",N(AN14)=0),"",AJ14/AN14*7)</f>
      </c>
    </row>
    <row r="15" ht="18" customHeight="1" spans="1:41" x14ac:dyDescent="0.25">
      <c r="A15" s="6">
        <v>10</v>
      </c>
      <c r="B15" s="12"/>
      <c r="C15" s="12"/>
      <c r="D15" s="12"/>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9">
        <f>IF(C15="","",SUMPRODUCT(SUMIF('Vardiya Kodları'!$A$6:$A$25,E15:AI15,'Vardiya Kodları'!$F$6:$F$25)))</f>
      </c>
      <c r="AK15" s="10">
        <f>IF(C15="","",SUMPRODUCT(SUMIF('Vardiya Kodları'!$A$6:$A$25,E15:AI15,'Vardiya Kodları'!$H$6:$H$25)))</f>
      </c>
      <c r="AL15" s="10">
        <f>IF(C15="","",COUNTIF(E15:AI15,"HT"))</f>
      </c>
      <c r="AM15" s="10">
        <f>IF(C15="","",COUNTIF(E15:AI15,"Yİ")+COUNTIF(E15:AI15,"R")+COUNTIF(E15:AI15,"Üİ"))</f>
      </c>
      <c r="AN15" s="10">
        <f>IF(C15="","",COUNTA(E15:AI15))</f>
      </c>
      <c r="AO15" s="9">
        <f>IF(OR(C15="",N(AN15)=0),"",AJ15/AN15*7)</f>
      </c>
    </row>
    <row r="16" ht="18" customHeight="1" spans="1:41" x14ac:dyDescent="0.25">
      <c r="A16" s="6">
        <v>11</v>
      </c>
      <c r="B16" s="12"/>
      <c r="C16" s="12"/>
      <c r="D16" s="12"/>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9">
        <f>IF(C16="","",SUMPRODUCT(SUMIF('Vardiya Kodları'!$A$6:$A$25,E16:AI16,'Vardiya Kodları'!$F$6:$F$25)))</f>
      </c>
      <c r="AK16" s="10">
        <f>IF(C16="","",SUMPRODUCT(SUMIF('Vardiya Kodları'!$A$6:$A$25,E16:AI16,'Vardiya Kodları'!$H$6:$H$25)))</f>
      </c>
      <c r="AL16" s="10">
        <f>IF(C16="","",COUNTIF(E16:AI16,"HT"))</f>
      </c>
      <c r="AM16" s="10">
        <f>IF(C16="","",COUNTIF(E16:AI16,"Yİ")+COUNTIF(E16:AI16,"R")+COUNTIF(E16:AI16,"Üİ"))</f>
      </c>
      <c r="AN16" s="10">
        <f>IF(C16="","",COUNTA(E16:AI16))</f>
      </c>
      <c r="AO16" s="9">
        <f>IF(OR(C16="",N(AN16)=0),"",AJ16/AN16*7)</f>
      </c>
    </row>
    <row r="17" ht="18" customHeight="1" spans="1:41" x14ac:dyDescent="0.25">
      <c r="A17" s="6">
        <v>12</v>
      </c>
      <c r="B17" s="12"/>
      <c r="C17" s="12"/>
      <c r="D17" s="12"/>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9">
        <f>IF(C17="","",SUMPRODUCT(SUMIF('Vardiya Kodları'!$A$6:$A$25,E17:AI17,'Vardiya Kodları'!$F$6:$F$25)))</f>
      </c>
      <c r="AK17" s="10">
        <f>IF(C17="","",SUMPRODUCT(SUMIF('Vardiya Kodları'!$A$6:$A$25,E17:AI17,'Vardiya Kodları'!$H$6:$H$25)))</f>
      </c>
      <c r="AL17" s="10">
        <f>IF(C17="","",COUNTIF(E17:AI17,"HT"))</f>
      </c>
      <c r="AM17" s="10">
        <f>IF(C17="","",COUNTIF(E17:AI17,"Yİ")+COUNTIF(E17:AI17,"R")+COUNTIF(E17:AI17,"Üİ"))</f>
      </c>
      <c r="AN17" s="10">
        <f>IF(C17="","",COUNTA(E17:AI17))</f>
      </c>
      <c r="AO17" s="9">
        <f>IF(OR(C17="",N(AN17)=0),"",AJ17/AN17*7)</f>
      </c>
    </row>
    <row r="18" ht="18" customHeight="1" spans="1:41" x14ac:dyDescent="0.25">
      <c r="A18" s="6">
        <v>13</v>
      </c>
      <c r="B18" s="12"/>
      <c r="C18" s="12"/>
      <c r="D18" s="12"/>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9">
        <f>IF(C18="","",SUMPRODUCT(SUMIF('Vardiya Kodları'!$A$6:$A$25,E18:AI18,'Vardiya Kodları'!$F$6:$F$25)))</f>
      </c>
      <c r="AK18" s="10">
        <f>IF(C18="","",SUMPRODUCT(SUMIF('Vardiya Kodları'!$A$6:$A$25,E18:AI18,'Vardiya Kodları'!$H$6:$H$25)))</f>
      </c>
      <c r="AL18" s="10">
        <f>IF(C18="","",COUNTIF(E18:AI18,"HT"))</f>
      </c>
      <c r="AM18" s="10">
        <f>IF(C18="","",COUNTIF(E18:AI18,"Yİ")+COUNTIF(E18:AI18,"R")+COUNTIF(E18:AI18,"Üİ"))</f>
      </c>
      <c r="AN18" s="10">
        <f>IF(C18="","",COUNTA(E18:AI18))</f>
      </c>
      <c r="AO18" s="9">
        <f>IF(OR(C18="",N(AN18)=0),"",AJ18/AN18*7)</f>
      </c>
    </row>
    <row r="19" ht="18" customHeight="1" spans="1:41" x14ac:dyDescent="0.25">
      <c r="A19" s="6">
        <v>14</v>
      </c>
      <c r="B19" s="12"/>
      <c r="C19" s="12"/>
      <c r="D19" s="12"/>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9">
        <f>IF(C19="","",SUMPRODUCT(SUMIF('Vardiya Kodları'!$A$6:$A$25,E19:AI19,'Vardiya Kodları'!$F$6:$F$25)))</f>
      </c>
      <c r="AK19" s="10">
        <f>IF(C19="","",SUMPRODUCT(SUMIF('Vardiya Kodları'!$A$6:$A$25,E19:AI19,'Vardiya Kodları'!$H$6:$H$25)))</f>
      </c>
      <c r="AL19" s="10">
        <f>IF(C19="","",COUNTIF(E19:AI19,"HT"))</f>
      </c>
      <c r="AM19" s="10">
        <f>IF(C19="","",COUNTIF(E19:AI19,"Yİ")+COUNTIF(E19:AI19,"R")+COUNTIF(E19:AI19,"Üİ"))</f>
      </c>
      <c r="AN19" s="10">
        <f>IF(C19="","",COUNTA(E19:AI19))</f>
      </c>
      <c r="AO19" s="9">
        <f>IF(OR(C19="",N(AN19)=0),"",AJ19/AN19*7)</f>
      </c>
    </row>
    <row r="20" ht="18" customHeight="1" spans="1:41" x14ac:dyDescent="0.25">
      <c r="A20" s="6">
        <v>15</v>
      </c>
      <c r="B20" s="12"/>
      <c r="C20" s="12"/>
      <c r="D20" s="12"/>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9">
        <f>IF(C20="","",SUMPRODUCT(SUMIF('Vardiya Kodları'!$A$6:$A$25,E20:AI20,'Vardiya Kodları'!$F$6:$F$25)))</f>
      </c>
      <c r="AK20" s="10">
        <f>IF(C20="","",SUMPRODUCT(SUMIF('Vardiya Kodları'!$A$6:$A$25,E20:AI20,'Vardiya Kodları'!$H$6:$H$25)))</f>
      </c>
      <c r="AL20" s="10">
        <f>IF(C20="","",COUNTIF(E20:AI20,"HT"))</f>
      </c>
      <c r="AM20" s="10">
        <f>IF(C20="","",COUNTIF(E20:AI20,"Yİ")+COUNTIF(E20:AI20,"R")+COUNTIF(E20:AI20,"Üİ"))</f>
      </c>
      <c r="AN20" s="10">
        <f>IF(C20="","",COUNTA(E20:AI20))</f>
      </c>
      <c r="AO20" s="9">
        <f>IF(OR(C20="",N(AN20)=0),"",AJ20/AN20*7)</f>
      </c>
    </row>
    <row r="21" ht="18" customHeight="1" spans="1:41" x14ac:dyDescent="0.25">
      <c r="A21" s="6">
        <v>16</v>
      </c>
      <c r="B21" s="12"/>
      <c r="C21" s="12"/>
      <c r="D21" s="12"/>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9">
        <f>IF(C21="","",SUMPRODUCT(SUMIF('Vardiya Kodları'!$A$6:$A$25,E21:AI21,'Vardiya Kodları'!$F$6:$F$25)))</f>
      </c>
      <c r="AK21" s="10">
        <f>IF(C21="","",SUMPRODUCT(SUMIF('Vardiya Kodları'!$A$6:$A$25,E21:AI21,'Vardiya Kodları'!$H$6:$H$25)))</f>
      </c>
      <c r="AL21" s="10">
        <f>IF(C21="","",COUNTIF(E21:AI21,"HT"))</f>
      </c>
      <c r="AM21" s="10">
        <f>IF(C21="","",COUNTIF(E21:AI21,"Yİ")+COUNTIF(E21:AI21,"R")+COUNTIF(E21:AI21,"Üİ"))</f>
      </c>
      <c r="AN21" s="10">
        <f>IF(C21="","",COUNTA(E21:AI21))</f>
      </c>
      <c r="AO21" s="9">
        <f>IF(OR(C21="",N(AN21)=0),"",AJ21/AN21*7)</f>
      </c>
    </row>
    <row r="22" ht="18" customHeight="1" spans="1:41" x14ac:dyDescent="0.25">
      <c r="A22" s="6">
        <v>17</v>
      </c>
      <c r="B22" s="12"/>
      <c r="C22" s="12"/>
      <c r="D22" s="12"/>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9">
        <f>IF(C22="","",SUMPRODUCT(SUMIF('Vardiya Kodları'!$A$6:$A$25,E22:AI22,'Vardiya Kodları'!$F$6:$F$25)))</f>
      </c>
      <c r="AK22" s="10">
        <f>IF(C22="","",SUMPRODUCT(SUMIF('Vardiya Kodları'!$A$6:$A$25,E22:AI22,'Vardiya Kodları'!$H$6:$H$25)))</f>
      </c>
      <c r="AL22" s="10">
        <f>IF(C22="","",COUNTIF(E22:AI22,"HT"))</f>
      </c>
      <c r="AM22" s="10">
        <f>IF(C22="","",COUNTIF(E22:AI22,"Yİ")+COUNTIF(E22:AI22,"R")+COUNTIF(E22:AI22,"Üİ"))</f>
      </c>
      <c r="AN22" s="10">
        <f>IF(C22="","",COUNTA(E22:AI22))</f>
      </c>
      <c r="AO22" s="9">
        <f>IF(OR(C22="",N(AN22)=0),"",AJ22/AN22*7)</f>
      </c>
    </row>
    <row r="23" ht="18" customHeight="1" spans="1:41" x14ac:dyDescent="0.25">
      <c r="A23" s="6">
        <v>18</v>
      </c>
      <c r="B23" s="12"/>
      <c r="C23" s="12"/>
      <c r="D23" s="12"/>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9">
        <f>IF(C23="","",SUMPRODUCT(SUMIF('Vardiya Kodları'!$A$6:$A$25,E23:AI23,'Vardiya Kodları'!$F$6:$F$25)))</f>
      </c>
      <c r="AK23" s="10">
        <f>IF(C23="","",SUMPRODUCT(SUMIF('Vardiya Kodları'!$A$6:$A$25,E23:AI23,'Vardiya Kodları'!$H$6:$H$25)))</f>
      </c>
      <c r="AL23" s="10">
        <f>IF(C23="","",COUNTIF(E23:AI23,"HT"))</f>
      </c>
      <c r="AM23" s="10">
        <f>IF(C23="","",COUNTIF(E23:AI23,"Yİ")+COUNTIF(E23:AI23,"R")+COUNTIF(E23:AI23,"Üİ"))</f>
      </c>
      <c r="AN23" s="10">
        <f>IF(C23="","",COUNTA(E23:AI23))</f>
      </c>
      <c r="AO23" s="9">
        <f>IF(OR(C23="",N(AN23)=0),"",AJ23/AN23*7)</f>
      </c>
    </row>
    <row r="24" ht="18" customHeight="1" spans="1:41" x14ac:dyDescent="0.25">
      <c r="A24" s="6">
        <v>19</v>
      </c>
      <c r="B24" s="12"/>
      <c r="C24" s="12"/>
      <c r="D24" s="12"/>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9">
        <f>IF(C24="","",SUMPRODUCT(SUMIF('Vardiya Kodları'!$A$6:$A$25,E24:AI24,'Vardiya Kodları'!$F$6:$F$25)))</f>
      </c>
      <c r="AK24" s="10">
        <f>IF(C24="","",SUMPRODUCT(SUMIF('Vardiya Kodları'!$A$6:$A$25,E24:AI24,'Vardiya Kodları'!$H$6:$H$25)))</f>
      </c>
      <c r="AL24" s="10">
        <f>IF(C24="","",COUNTIF(E24:AI24,"HT"))</f>
      </c>
      <c r="AM24" s="10">
        <f>IF(C24="","",COUNTIF(E24:AI24,"Yİ")+COUNTIF(E24:AI24,"R")+COUNTIF(E24:AI24,"Üİ"))</f>
      </c>
      <c r="AN24" s="10">
        <f>IF(C24="","",COUNTA(E24:AI24))</f>
      </c>
      <c r="AO24" s="9">
        <f>IF(OR(C24="",N(AN24)=0),"",AJ24/AN24*7)</f>
      </c>
    </row>
    <row r="25" ht="18" customHeight="1" spans="1:41" x14ac:dyDescent="0.25">
      <c r="A25" s="6">
        <v>20</v>
      </c>
      <c r="B25" s="12"/>
      <c r="C25" s="12"/>
      <c r="D25" s="12"/>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9">
        <f>IF(C25="","",SUMPRODUCT(SUMIF('Vardiya Kodları'!$A$6:$A$25,E25:AI25,'Vardiya Kodları'!$F$6:$F$25)))</f>
      </c>
      <c r="AK25" s="10">
        <f>IF(C25="","",SUMPRODUCT(SUMIF('Vardiya Kodları'!$A$6:$A$25,E25:AI25,'Vardiya Kodları'!$H$6:$H$25)))</f>
      </c>
      <c r="AL25" s="10">
        <f>IF(C25="","",COUNTIF(E25:AI25,"HT"))</f>
      </c>
      <c r="AM25" s="10">
        <f>IF(C25="","",COUNTIF(E25:AI25,"Yİ")+COUNTIF(E25:AI25,"R")+COUNTIF(E25:AI25,"Üİ"))</f>
      </c>
      <c r="AN25" s="10">
        <f>IF(C25="","",COUNTA(E25:AI25))</f>
      </c>
      <c r="AO25" s="9">
        <f>IF(OR(C25="",N(AN25)=0),"",AJ25/AN25*7)</f>
      </c>
    </row>
    <row r="26" ht="18" customHeight="1" spans="1:41" x14ac:dyDescent="0.25">
      <c r="A26" s="6">
        <v>21</v>
      </c>
      <c r="B26" s="12"/>
      <c r="C26" s="12"/>
      <c r="D26" s="12"/>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9">
        <f>IF(C26="","",SUMPRODUCT(SUMIF('Vardiya Kodları'!$A$6:$A$25,E26:AI26,'Vardiya Kodları'!$F$6:$F$25)))</f>
      </c>
      <c r="AK26" s="10">
        <f>IF(C26="","",SUMPRODUCT(SUMIF('Vardiya Kodları'!$A$6:$A$25,E26:AI26,'Vardiya Kodları'!$H$6:$H$25)))</f>
      </c>
      <c r="AL26" s="10">
        <f>IF(C26="","",COUNTIF(E26:AI26,"HT"))</f>
      </c>
      <c r="AM26" s="10">
        <f>IF(C26="","",COUNTIF(E26:AI26,"Yİ")+COUNTIF(E26:AI26,"R")+COUNTIF(E26:AI26,"Üİ"))</f>
      </c>
      <c r="AN26" s="10">
        <f>IF(C26="","",COUNTA(E26:AI26))</f>
      </c>
      <c r="AO26" s="9">
        <f>IF(OR(C26="",N(AN26)=0),"",AJ26/AN26*7)</f>
      </c>
    </row>
    <row r="27" ht="18" customHeight="1" spans="1:41" x14ac:dyDescent="0.25">
      <c r="A27" s="6">
        <v>22</v>
      </c>
      <c r="B27" s="12"/>
      <c r="C27" s="12"/>
      <c r="D27" s="12"/>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9">
        <f>IF(C27="","",SUMPRODUCT(SUMIF('Vardiya Kodları'!$A$6:$A$25,E27:AI27,'Vardiya Kodları'!$F$6:$F$25)))</f>
      </c>
      <c r="AK27" s="10">
        <f>IF(C27="","",SUMPRODUCT(SUMIF('Vardiya Kodları'!$A$6:$A$25,E27:AI27,'Vardiya Kodları'!$H$6:$H$25)))</f>
      </c>
      <c r="AL27" s="10">
        <f>IF(C27="","",COUNTIF(E27:AI27,"HT"))</f>
      </c>
      <c r="AM27" s="10">
        <f>IF(C27="","",COUNTIF(E27:AI27,"Yİ")+COUNTIF(E27:AI27,"R")+COUNTIF(E27:AI27,"Üİ"))</f>
      </c>
      <c r="AN27" s="10">
        <f>IF(C27="","",COUNTA(E27:AI27))</f>
      </c>
      <c r="AO27" s="9">
        <f>IF(OR(C27="",N(AN27)=0),"",AJ27/AN27*7)</f>
      </c>
    </row>
    <row r="28" ht="18" customHeight="1" spans="1:41" x14ac:dyDescent="0.25">
      <c r="A28" s="6">
        <v>23</v>
      </c>
      <c r="B28" s="12"/>
      <c r="C28" s="12"/>
      <c r="D28" s="12"/>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9">
        <f>IF(C28="","",SUMPRODUCT(SUMIF('Vardiya Kodları'!$A$6:$A$25,E28:AI28,'Vardiya Kodları'!$F$6:$F$25)))</f>
      </c>
      <c r="AK28" s="10">
        <f>IF(C28="","",SUMPRODUCT(SUMIF('Vardiya Kodları'!$A$6:$A$25,E28:AI28,'Vardiya Kodları'!$H$6:$H$25)))</f>
      </c>
      <c r="AL28" s="10">
        <f>IF(C28="","",COUNTIF(E28:AI28,"HT"))</f>
      </c>
      <c r="AM28" s="10">
        <f>IF(C28="","",COUNTIF(E28:AI28,"Yİ")+COUNTIF(E28:AI28,"R")+COUNTIF(E28:AI28,"Üİ"))</f>
      </c>
      <c r="AN28" s="10">
        <f>IF(C28="","",COUNTA(E28:AI28))</f>
      </c>
      <c r="AO28" s="9">
        <f>IF(OR(C28="",N(AN28)=0),"",AJ28/AN28*7)</f>
      </c>
    </row>
    <row r="29" ht="18" customHeight="1" spans="1:41" x14ac:dyDescent="0.25">
      <c r="A29" s="6">
        <v>24</v>
      </c>
      <c r="B29" s="12"/>
      <c r="C29" s="12"/>
      <c r="D29" s="12"/>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9">
        <f>IF(C29="","",SUMPRODUCT(SUMIF('Vardiya Kodları'!$A$6:$A$25,E29:AI29,'Vardiya Kodları'!$F$6:$F$25)))</f>
      </c>
      <c r="AK29" s="10">
        <f>IF(C29="","",SUMPRODUCT(SUMIF('Vardiya Kodları'!$A$6:$A$25,E29:AI29,'Vardiya Kodları'!$H$6:$H$25)))</f>
      </c>
      <c r="AL29" s="10">
        <f>IF(C29="","",COUNTIF(E29:AI29,"HT"))</f>
      </c>
      <c r="AM29" s="10">
        <f>IF(C29="","",COUNTIF(E29:AI29,"Yİ")+COUNTIF(E29:AI29,"R")+COUNTIF(E29:AI29,"Üİ"))</f>
      </c>
      <c r="AN29" s="10">
        <f>IF(C29="","",COUNTA(E29:AI29))</f>
      </c>
      <c r="AO29" s="9">
        <f>IF(OR(C29="",N(AN29)=0),"",AJ29/AN29*7)</f>
      </c>
    </row>
    <row r="30" ht="18" customHeight="1" spans="1:41" x14ac:dyDescent="0.25">
      <c r="A30" s="6">
        <v>25</v>
      </c>
      <c r="B30" s="12"/>
      <c r="C30" s="12"/>
      <c r="D30" s="12"/>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9">
        <f>IF(C30="","",SUMPRODUCT(SUMIF('Vardiya Kodları'!$A$6:$A$25,E30:AI30,'Vardiya Kodları'!$F$6:$F$25)))</f>
      </c>
      <c r="AK30" s="10">
        <f>IF(C30="","",SUMPRODUCT(SUMIF('Vardiya Kodları'!$A$6:$A$25,E30:AI30,'Vardiya Kodları'!$H$6:$H$25)))</f>
      </c>
      <c r="AL30" s="10">
        <f>IF(C30="","",COUNTIF(E30:AI30,"HT"))</f>
      </c>
      <c r="AM30" s="10">
        <f>IF(C30="","",COUNTIF(E30:AI30,"Yİ")+COUNTIF(E30:AI30,"R")+COUNTIF(E30:AI30,"Üİ"))</f>
      </c>
      <c r="AN30" s="10">
        <f>IF(C30="","",COUNTA(E30:AI30))</f>
      </c>
      <c r="AO30" s="9">
        <f>IF(OR(C30="",N(AN30)=0),"",AJ30/AN30*7)</f>
      </c>
    </row>
    <row r="31" ht="18" customHeight="1" spans="1:41" x14ac:dyDescent="0.25">
      <c r="A31" s="6">
        <v>26</v>
      </c>
      <c r="B31" s="12"/>
      <c r="C31" s="12"/>
      <c r="D31" s="12"/>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9">
        <f>IF(C31="","",SUMPRODUCT(SUMIF('Vardiya Kodları'!$A$6:$A$25,E31:AI31,'Vardiya Kodları'!$F$6:$F$25)))</f>
      </c>
      <c r="AK31" s="10">
        <f>IF(C31="","",SUMPRODUCT(SUMIF('Vardiya Kodları'!$A$6:$A$25,E31:AI31,'Vardiya Kodları'!$H$6:$H$25)))</f>
      </c>
      <c r="AL31" s="10">
        <f>IF(C31="","",COUNTIF(E31:AI31,"HT"))</f>
      </c>
      <c r="AM31" s="10">
        <f>IF(C31="","",COUNTIF(E31:AI31,"Yİ")+COUNTIF(E31:AI31,"R")+COUNTIF(E31:AI31,"Üİ"))</f>
      </c>
      <c r="AN31" s="10">
        <f>IF(C31="","",COUNTA(E31:AI31))</f>
      </c>
      <c r="AO31" s="9">
        <f>IF(OR(C31="",N(AN31)=0),"",AJ31/AN31*7)</f>
      </c>
    </row>
    <row r="32" ht="18" customHeight="1" spans="1:41" x14ac:dyDescent="0.25">
      <c r="A32" s="6">
        <v>27</v>
      </c>
      <c r="B32" s="12"/>
      <c r="C32" s="12"/>
      <c r="D32" s="12"/>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9">
        <f>IF(C32="","",SUMPRODUCT(SUMIF('Vardiya Kodları'!$A$6:$A$25,E32:AI32,'Vardiya Kodları'!$F$6:$F$25)))</f>
      </c>
      <c r="AK32" s="10">
        <f>IF(C32="","",SUMPRODUCT(SUMIF('Vardiya Kodları'!$A$6:$A$25,E32:AI32,'Vardiya Kodları'!$H$6:$H$25)))</f>
      </c>
      <c r="AL32" s="10">
        <f>IF(C32="","",COUNTIF(E32:AI32,"HT"))</f>
      </c>
      <c r="AM32" s="10">
        <f>IF(C32="","",COUNTIF(E32:AI32,"Yİ")+COUNTIF(E32:AI32,"R")+COUNTIF(E32:AI32,"Üİ"))</f>
      </c>
      <c r="AN32" s="10">
        <f>IF(C32="","",COUNTA(E32:AI32))</f>
      </c>
      <c r="AO32" s="9">
        <f>IF(OR(C32="",N(AN32)=0),"",AJ32/AN32*7)</f>
      </c>
    </row>
    <row r="33" ht="18" customHeight="1" spans="1:41" x14ac:dyDescent="0.25">
      <c r="A33" s="6">
        <v>28</v>
      </c>
      <c r="B33" s="12"/>
      <c r="C33" s="12"/>
      <c r="D33" s="12"/>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9">
        <f>IF(C33="","",SUMPRODUCT(SUMIF('Vardiya Kodları'!$A$6:$A$25,E33:AI33,'Vardiya Kodları'!$F$6:$F$25)))</f>
      </c>
      <c r="AK33" s="10">
        <f>IF(C33="","",SUMPRODUCT(SUMIF('Vardiya Kodları'!$A$6:$A$25,E33:AI33,'Vardiya Kodları'!$H$6:$H$25)))</f>
      </c>
      <c r="AL33" s="10">
        <f>IF(C33="","",COUNTIF(E33:AI33,"HT"))</f>
      </c>
      <c r="AM33" s="10">
        <f>IF(C33="","",COUNTIF(E33:AI33,"Yİ")+COUNTIF(E33:AI33,"R")+COUNTIF(E33:AI33,"Üİ"))</f>
      </c>
      <c r="AN33" s="10">
        <f>IF(C33="","",COUNTA(E33:AI33))</f>
      </c>
      <c r="AO33" s="9">
        <f>IF(OR(C33="",N(AN33)=0),"",AJ33/AN33*7)</f>
      </c>
    </row>
    <row r="34" ht="18" customHeight="1" spans="1:41" x14ac:dyDescent="0.25">
      <c r="A34" s="6">
        <v>29</v>
      </c>
      <c r="B34" s="12"/>
      <c r="C34" s="12"/>
      <c r="D34" s="12"/>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9">
        <f>IF(C34="","",SUMPRODUCT(SUMIF('Vardiya Kodları'!$A$6:$A$25,E34:AI34,'Vardiya Kodları'!$F$6:$F$25)))</f>
      </c>
      <c r="AK34" s="10">
        <f>IF(C34="","",SUMPRODUCT(SUMIF('Vardiya Kodları'!$A$6:$A$25,E34:AI34,'Vardiya Kodları'!$H$6:$H$25)))</f>
      </c>
      <c r="AL34" s="10">
        <f>IF(C34="","",COUNTIF(E34:AI34,"HT"))</f>
      </c>
      <c r="AM34" s="10">
        <f>IF(C34="","",COUNTIF(E34:AI34,"Yİ")+COUNTIF(E34:AI34,"R")+COUNTIF(E34:AI34,"Üİ"))</f>
      </c>
      <c r="AN34" s="10">
        <f>IF(C34="","",COUNTA(E34:AI34))</f>
      </c>
      <c r="AO34" s="9">
        <f>IF(OR(C34="",N(AN34)=0),"",AJ34/AN34*7)</f>
      </c>
    </row>
    <row r="35" ht="18" customHeight="1" spans="1:41" x14ac:dyDescent="0.25">
      <c r="A35" s="6">
        <v>30</v>
      </c>
      <c r="B35" s="12"/>
      <c r="C35" s="12"/>
      <c r="D35" s="12"/>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9">
        <f>IF(C35="","",SUMPRODUCT(SUMIF('Vardiya Kodları'!$A$6:$A$25,E35:AI35,'Vardiya Kodları'!$F$6:$F$25)))</f>
      </c>
      <c r="AK35" s="10">
        <f>IF(C35="","",SUMPRODUCT(SUMIF('Vardiya Kodları'!$A$6:$A$25,E35:AI35,'Vardiya Kodları'!$H$6:$H$25)))</f>
      </c>
      <c r="AL35" s="10">
        <f>IF(C35="","",COUNTIF(E35:AI35,"HT"))</f>
      </c>
      <c r="AM35" s="10">
        <f>IF(C35="","",COUNTIF(E35:AI35,"Yİ")+COUNTIF(E35:AI35,"R")+COUNTIF(E35:AI35,"Üİ"))</f>
      </c>
      <c r="AN35" s="10">
        <f>IF(C35="","",COUNTA(E35:AI35))</f>
      </c>
      <c r="AO35" s="9">
        <f>IF(OR(C35="",N(AN35)=0),"",AJ35/AN35*7)</f>
      </c>
    </row>
    <row r="36" ht="18" customHeight="1" spans="1:41" x14ac:dyDescent="0.25">
      <c r="A36" s="6">
        <v>31</v>
      </c>
      <c r="B36" s="12"/>
      <c r="C36" s="12"/>
      <c r="D36" s="12"/>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9">
        <f>IF(C36="","",SUMPRODUCT(SUMIF('Vardiya Kodları'!$A$6:$A$25,E36:AI36,'Vardiya Kodları'!$F$6:$F$25)))</f>
      </c>
      <c r="AK36" s="10">
        <f>IF(C36="","",SUMPRODUCT(SUMIF('Vardiya Kodları'!$A$6:$A$25,E36:AI36,'Vardiya Kodları'!$H$6:$H$25)))</f>
      </c>
      <c r="AL36" s="10">
        <f>IF(C36="","",COUNTIF(E36:AI36,"HT"))</f>
      </c>
      <c r="AM36" s="10">
        <f>IF(C36="","",COUNTIF(E36:AI36,"Yİ")+COUNTIF(E36:AI36,"R")+COUNTIF(E36:AI36,"Üİ"))</f>
      </c>
      <c r="AN36" s="10">
        <f>IF(C36="","",COUNTA(E36:AI36))</f>
      </c>
      <c r="AO36" s="9">
        <f>IF(OR(C36="",N(AN36)=0),"",AJ36/AN36*7)</f>
      </c>
    </row>
    <row r="37" ht="18" customHeight="1" spans="1:41" x14ac:dyDescent="0.25">
      <c r="A37" s="6">
        <v>32</v>
      </c>
      <c r="B37" s="12"/>
      <c r="C37" s="12"/>
      <c r="D37" s="12"/>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9">
        <f>IF(C37="","",SUMPRODUCT(SUMIF('Vardiya Kodları'!$A$6:$A$25,E37:AI37,'Vardiya Kodları'!$F$6:$F$25)))</f>
      </c>
      <c r="AK37" s="10">
        <f>IF(C37="","",SUMPRODUCT(SUMIF('Vardiya Kodları'!$A$6:$A$25,E37:AI37,'Vardiya Kodları'!$H$6:$H$25)))</f>
      </c>
      <c r="AL37" s="10">
        <f>IF(C37="","",COUNTIF(E37:AI37,"HT"))</f>
      </c>
      <c r="AM37" s="10">
        <f>IF(C37="","",COUNTIF(E37:AI37,"Yİ")+COUNTIF(E37:AI37,"R")+COUNTIF(E37:AI37,"Üİ"))</f>
      </c>
      <c r="AN37" s="10">
        <f>IF(C37="","",COUNTA(E37:AI37))</f>
      </c>
      <c r="AO37" s="9">
        <f>IF(OR(C37="",N(AN37)=0),"",AJ37/AN37*7)</f>
      </c>
    </row>
    <row r="38" ht="18" customHeight="1" spans="1:41" x14ac:dyDescent="0.25">
      <c r="A38" s="6">
        <v>33</v>
      </c>
      <c r="B38" s="12"/>
      <c r="C38" s="12"/>
      <c r="D38" s="12"/>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9">
        <f>IF(C38="","",SUMPRODUCT(SUMIF('Vardiya Kodları'!$A$6:$A$25,E38:AI38,'Vardiya Kodları'!$F$6:$F$25)))</f>
      </c>
      <c r="AK38" s="10">
        <f>IF(C38="","",SUMPRODUCT(SUMIF('Vardiya Kodları'!$A$6:$A$25,E38:AI38,'Vardiya Kodları'!$H$6:$H$25)))</f>
      </c>
      <c r="AL38" s="10">
        <f>IF(C38="","",COUNTIF(E38:AI38,"HT"))</f>
      </c>
      <c r="AM38" s="10">
        <f>IF(C38="","",COUNTIF(E38:AI38,"Yİ")+COUNTIF(E38:AI38,"R")+COUNTIF(E38:AI38,"Üİ"))</f>
      </c>
      <c r="AN38" s="10">
        <f>IF(C38="","",COUNTA(E38:AI38))</f>
      </c>
      <c r="AO38" s="9">
        <f>IF(OR(C38="",N(AN38)=0),"",AJ38/AN38*7)</f>
      </c>
    </row>
    <row r="39" ht="18" customHeight="1" spans="1:41" x14ac:dyDescent="0.25">
      <c r="A39" s="6">
        <v>34</v>
      </c>
      <c r="B39" s="12"/>
      <c r="C39" s="12"/>
      <c r="D39" s="12"/>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9">
        <f>IF(C39="","",SUMPRODUCT(SUMIF('Vardiya Kodları'!$A$6:$A$25,E39:AI39,'Vardiya Kodları'!$F$6:$F$25)))</f>
      </c>
      <c r="AK39" s="10">
        <f>IF(C39="","",SUMPRODUCT(SUMIF('Vardiya Kodları'!$A$6:$A$25,E39:AI39,'Vardiya Kodları'!$H$6:$H$25)))</f>
      </c>
      <c r="AL39" s="10">
        <f>IF(C39="","",COUNTIF(E39:AI39,"HT"))</f>
      </c>
      <c r="AM39" s="10">
        <f>IF(C39="","",COUNTIF(E39:AI39,"Yİ")+COUNTIF(E39:AI39,"R")+COUNTIF(E39:AI39,"Üİ"))</f>
      </c>
      <c r="AN39" s="10">
        <f>IF(C39="","",COUNTA(E39:AI39))</f>
      </c>
      <c r="AO39" s="9">
        <f>IF(OR(C39="",N(AN39)=0),"",AJ39/AN39*7)</f>
      </c>
    </row>
    <row r="40" ht="18" customHeight="1" spans="1:41" x14ac:dyDescent="0.25">
      <c r="A40" s="6">
        <v>35</v>
      </c>
      <c r="B40" s="12"/>
      <c r="C40" s="12"/>
      <c r="D40" s="12"/>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9">
        <f>IF(C40="","",SUMPRODUCT(SUMIF('Vardiya Kodları'!$A$6:$A$25,E40:AI40,'Vardiya Kodları'!$F$6:$F$25)))</f>
      </c>
      <c r="AK40" s="10">
        <f>IF(C40="","",SUMPRODUCT(SUMIF('Vardiya Kodları'!$A$6:$A$25,E40:AI40,'Vardiya Kodları'!$H$6:$H$25)))</f>
      </c>
      <c r="AL40" s="10">
        <f>IF(C40="","",COUNTIF(E40:AI40,"HT"))</f>
      </c>
      <c r="AM40" s="10">
        <f>IF(C40="","",COUNTIF(E40:AI40,"Yİ")+COUNTIF(E40:AI40,"R")+COUNTIF(E40:AI40,"Üİ"))</f>
      </c>
      <c r="AN40" s="10">
        <f>IF(C40="","",COUNTA(E40:AI40))</f>
      </c>
      <c r="AO40" s="9">
        <f>IF(OR(C40="",N(AN40)=0),"",AJ40/AN40*7)</f>
      </c>
    </row>
    <row r="41" ht="18" customHeight="1" spans="1:41" x14ac:dyDescent="0.25">
      <c r="A41" s="6">
        <v>36</v>
      </c>
      <c r="B41" s="12"/>
      <c r="C41" s="12"/>
      <c r="D41" s="12"/>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9">
        <f>IF(C41="","",SUMPRODUCT(SUMIF('Vardiya Kodları'!$A$6:$A$25,E41:AI41,'Vardiya Kodları'!$F$6:$F$25)))</f>
      </c>
      <c r="AK41" s="10">
        <f>IF(C41="","",SUMPRODUCT(SUMIF('Vardiya Kodları'!$A$6:$A$25,E41:AI41,'Vardiya Kodları'!$H$6:$H$25)))</f>
      </c>
      <c r="AL41" s="10">
        <f>IF(C41="","",COUNTIF(E41:AI41,"HT"))</f>
      </c>
      <c r="AM41" s="10">
        <f>IF(C41="","",COUNTIF(E41:AI41,"Yİ")+COUNTIF(E41:AI41,"R")+COUNTIF(E41:AI41,"Üİ"))</f>
      </c>
      <c r="AN41" s="10">
        <f>IF(C41="","",COUNTA(E41:AI41))</f>
      </c>
      <c r="AO41" s="9">
        <f>IF(OR(C41="",N(AN41)=0),"",AJ41/AN41*7)</f>
      </c>
    </row>
    <row r="42" ht="18" customHeight="1" spans="1:41" x14ac:dyDescent="0.25">
      <c r="A42" s="6">
        <v>37</v>
      </c>
      <c r="B42" s="12"/>
      <c r="C42" s="12"/>
      <c r="D42" s="12"/>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9">
        <f>IF(C42="","",SUMPRODUCT(SUMIF('Vardiya Kodları'!$A$6:$A$25,E42:AI42,'Vardiya Kodları'!$F$6:$F$25)))</f>
      </c>
      <c r="AK42" s="10">
        <f>IF(C42="","",SUMPRODUCT(SUMIF('Vardiya Kodları'!$A$6:$A$25,E42:AI42,'Vardiya Kodları'!$H$6:$H$25)))</f>
      </c>
      <c r="AL42" s="10">
        <f>IF(C42="","",COUNTIF(E42:AI42,"HT"))</f>
      </c>
      <c r="AM42" s="10">
        <f>IF(C42="","",COUNTIF(E42:AI42,"Yİ")+COUNTIF(E42:AI42,"R")+COUNTIF(E42:AI42,"Üİ"))</f>
      </c>
      <c r="AN42" s="10">
        <f>IF(C42="","",COUNTA(E42:AI42))</f>
      </c>
      <c r="AO42" s="9">
        <f>IF(OR(C42="",N(AN42)=0),"",AJ42/AN42*7)</f>
      </c>
    </row>
    <row r="43" ht="18" customHeight="1" spans="1:41" x14ac:dyDescent="0.25">
      <c r="A43" s="6">
        <v>38</v>
      </c>
      <c r="B43" s="12"/>
      <c r="C43" s="12"/>
      <c r="D43" s="12"/>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9">
        <f>IF(C43="","",SUMPRODUCT(SUMIF('Vardiya Kodları'!$A$6:$A$25,E43:AI43,'Vardiya Kodları'!$F$6:$F$25)))</f>
      </c>
      <c r="AK43" s="10">
        <f>IF(C43="","",SUMPRODUCT(SUMIF('Vardiya Kodları'!$A$6:$A$25,E43:AI43,'Vardiya Kodları'!$H$6:$H$25)))</f>
      </c>
      <c r="AL43" s="10">
        <f>IF(C43="","",COUNTIF(E43:AI43,"HT"))</f>
      </c>
      <c r="AM43" s="10">
        <f>IF(C43="","",COUNTIF(E43:AI43,"Yİ")+COUNTIF(E43:AI43,"R")+COUNTIF(E43:AI43,"Üİ"))</f>
      </c>
      <c r="AN43" s="10">
        <f>IF(C43="","",COUNTA(E43:AI43))</f>
      </c>
      <c r="AO43" s="9">
        <f>IF(OR(C43="",N(AN43)=0),"",AJ43/AN43*7)</f>
      </c>
    </row>
    <row r="44" ht="18" customHeight="1" spans="1:41" x14ac:dyDescent="0.25">
      <c r="A44" s="6">
        <v>39</v>
      </c>
      <c r="B44" s="12"/>
      <c r="C44" s="12"/>
      <c r="D44" s="12"/>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9">
        <f>IF(C44="","",SUMPRODUCT(SUMIF('Vardiya Kodları'!$A$6:$A$25,E44:AI44,'Vardiya Kodları'!$F$6:$F$25)))</f>
      </c>
      <c r="AK44" s="10">
        <f>IF(C44="","",SUMPRODUCT(SUMIF('Vardiya Kodları'!$A$6:$A$25,E44:AI44,'Vardiya Kodları'!$H$6:$H$25)))</f>
      </c>
      <c r="AL44" s="10">
        <f>IF(C44="","",COUNTIF(E44:AI44,"HT"))</f>
      </c>
      <c r="AM44" s="10">
        <f>IF(C44="","",COUNTIF(E44:AI44,"Yİ")+COUNTIF(E44:AI44,"R")+COUNTIF(E44:AI44,"Üİ"))</f>
      </c>
      <c r="AN44" s="10">
        <f>IF(C44="","",COUNTA(E44:AI44))</f>
      </c>
      <c r="AO44" s="9">
        <f>IF(OR(C44="",N(AN44)=0),"",AJ44/AN44*7)</f>
      </c>
    </row>
    <row r="45" ht="18" customHeight="1" spans="1:41" x14ac:dyDescent="0.25">
      <c r="A45" s="6">
        <v>40</v>
      </c>
      <c r="B45" s="12"/>
      <c r="C45" s="12"/>
      <c r="D45" s="12"/>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9">
        <f>IF(C45="","",SUMPRODUCT(SUMIF('Vardiya Kodları'!$A$6:$A$25,E45:AI45,'Vardiya Kodları'!$F$6:$F$25)))</f>
      </c>
      <c r="AK45" s="10">
        <f>IF(C45="","",SUMPRODUCT(SUMIF('Vardiya Kodları'!$A$6:$A$25,E45:AI45,'Vardiya Kodları'!$H$6:$H$25)))</f>
      </c>
      <c r="AL45" s="10">
        <f>IF(C45="","",COUNTIF(E45:AI45,"HT"))</f>
      </c>
      <c r="AM45" s="10">
        <f>IF(C45="","",COUNTIF(E45:AI45,"Yİ")+COUNTIF(E45:AI45,"R")+COUNTIF(E45:AI45,"Üİ"))</f>
      </c>
      <c r="AN45" s="10">
        <f>IF(C45="","",COUNTA(E45:AI45))</f>
      </c>
      <c r="AO45" s="9">
        <f>IF(OR(C45="",N(AN45)=0),"",AJ45/AN45*7)</f>
      </c>
    </row>
    <row r="46" ht="22" customHeight="1" spans="1:41" x14ac:dyDescent="0.25">
      <c r="A46" s="14" t="s">
        <v>44</v>
      </c>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5">
        <f>SUM(AJ6:AJ45)</f>
      </c>
      <c r="AK46" s="16">
        <f>SUM(AK6:AK45)</f>
      </c>
      <c r="AL46" s="16"/>
      <c r="AM46" s="16"/>
      <c r="AN46" s="16"/>
      <c r="AO46" s="15"/>
    </row>
  </sheetData>
  <autoFilter ref="A5:AO5"/>
  <conditionalFormatting sqref="E6:E45">
    <cfRule type="cellIs" dxfId="25" priority="1" operator="equal">
      <formula>"HT"</formula>
    </cfRule>
  </conditionalFormatting>
  <conditionalFormatting sqref="E6:E45">
    <cfRule type="cellIs" dxfId="26" priority="1" operator="equal">
      <formula>"G"</formula>
    </cfRule>
  </conditionalFormatting>
  <conditionalFormatting sqref="E6:E45">
    <cfRule type="cellIs" dxfId="27" priority="1" operator="equal">
      <formula>"GU"</formula>
    </cfRule>
  </conditionalFormatting>
  <conditionalFormatting sqref="F6:F45">
    <cfRule type="cellIs" dxfId="28" priority="1" operator="equal">
      <formula>"HT"</formula>
    </cfRule>
  </conditionalFormatting>
  <conditionalFormatting sqref="F6:F45">
    <cfRule type="cellIs" dxfId="29" priority="1" operator="equal">
      <formula>"G"</formula>
    </cfRule>
  </conditionalFormatting>
  <conditionalFormatting sqref="F6:F45">
    <cfRule type="cellIs" dxfId="30" priority="1" operator="equal">
      <formula>"GU"</formula>
    </cfRule>
  </conditionalFormatting>
  <conditionalFormatting sqref="G6:G45">
    <cfRule type="cellIs" dxfId="31" priority="1" operator="equal">
      <formula>"HT"</formula>
    </cfRule>
  </conditionalFormatting>
  <conditionalFormatting sqref="G6:G45">
    <cfRule type="cellIs" dxfId="32" priority="1" operator="equal">
      <formula>"G"</formula>
    </cfRule>
  </conditionalFormatting>
  <conditionalFormatting sqref="G6:G45">
    <cfRule type="cellIs" dxfId="33" priority="1" operator="equal">
      <formula>"GU"</formula>
    </cfRule>
  </conditionalFormatting>
  <conditionalFormatting sqref="H6:H45">
    <cfRule type="cellIs" dxfId="34" priority="1" operator="equal">
      <formula>"HT"</formula>
    </cfRule>
  </conditionalFormatting>
  <conditionalFormatting sqref="H6:H45">
    <cfRule type="cellIs" dxfId="35" priority="1" operator="equal">
      <formula>"G"</formula>
    </cfRule>
  </conditionalFormatting>
  <conditionalFormatting sqref="H6:H45">
    <cfRule type="cellIs" dxfId="36" priority="1" operator="equal">
      <formula>"GU"</formula>
    </cfRule>
  </conditionalFormatting>
  <conditionalFormatting sqref="I6:I45">
    <cfRule type="cellIs" dxfId="37" priority="1" operator="equal">
      <formula>"HT"</formula>
    </cfRule>
  </conditionalFormatting>
  <conditionalFormatting sqref="I6:I45">
    <cfRule type="cellIs" dxfId="38" priority="1" operator="equal">
      <formula>"G"</formula>
    </cfRule>
  </conditionalFormatting>
  <conditionalFormatting sqref="I6:I45">
    <cfRule type="cellIs" dxfId="39" priority="1" operator="equal">
      <formula>"GU"</formula>
    </cfRule>
  </conditionalFormatting>
  <conditionalFormatting sqref="J6:J45">
    <cfRule type="cellIs" dxfId="40" priority="1" operator="equal">
      <formula>"HT"</formula>
    </cfRule>
  </conditionalFormatting>
  <conditionalFormatting sqref="J6:J45">
    <cfRule type="cellIs" dxfId="41" priority="1" operator="equal">
      <formula>"G"</formula>
    </cfRule>
  </conditionalFormatting>
  <conditionalFormatting sqref="J6:J45">
    <cfRule type="cellIs" dxfId="42" priority="1" operator="equal">
      <formula>"GU"</formula>
    </cfRule>
  </conditionalFormatting>
  <conditionalFormatting sqref="K6:K45">
    <cfRule type="cellIs" dxfId="43" priority="1" operator="equal">
      <formula>"HT"</formula>
    </cfRule>
  </conditionalFormatting>
  <conditionalFormatting sqref="K6:K45">
    <cfRule type="cellIs" dxfId="44" priority="1" operator="equal">
      <formula>"G"</formula>
    </cfRule>
  </conditionalFormatting>
  <conditionalFormatting sqref="K6:K45">
    <cfRule type="cellIs" dxfId="45" priority="1" operator="equal">
      <formula>"GU"</formula>
    </cfRule>
  </conditionalFormatting>
  <conditionalFormatting sqref="L6:L45">
    <cfRule type="cellIs" dxfId="46" priority="1" operator="equal">
      <formula>"HT"</formula>
    </cfRule>
  </conditionalFormatting>
  <conditionalFormatting sqref="L6:L45">
    <cfRule type="cellIs" dxfId="47" priority="1" operator="equal">
      <formula>"G"</formula>
    </cfRule>
  </conditionalFormatting>
  <conditionalFormatting sqref="L6:L45">
    <cfRule type="cellIs" dxfId="48" priority="1" operator="equal">
      <formula>"GU"</formula>
    </cfRule>
  </conditionalFormatting>
  <conditionalFormatting sqref="M6:M45">
    <cfRule type="cellIs" dxfId="49" priority="1" operator="equal">
      <formula>"HT"</formula>
    </cfRule>
  </conditionalFormatting>
  <conditionalFormatting sqref="M6:M45">
    <cfRule type="cellIs" dxfId="50" priority="1" operator="equal">
      <formula>"G"</formula>
    </cfRule>
  </conditionalFormatting>
  <conditionalFormatting sqref="M6:M45">
    <cfRule type="cellIs" dxfId="51" priority="1" operator="equal">
      <formula>"GU"</formula>
    </cfRule>
  </conditionalFormatting>
  <conditionalFormatting sqref="N6:N45">
    <cfRule type="cellIs" dxfId="52" priority="1" operator="equal">
      <formula>"HT"</formula>
    </cfRule>
  </conditionalFormatting>
  <conditionalFormatting sqref="N6:N45">
    <cfRule type="cellIs" dxfId="53" priority="1" operator="equal">
      <formula>"G"</formula>
    </cfRule>
  </conditionalFormatting>
  <conditionalFormatting sqref="N6:N45">
    <cfRule type="cellIs" dxfId="54" priority="1" operator="equal">
      <formula>"GU"</formula>
    </cfRule>
  </conditionalFormatting>
  <conditionalFormatting sqref="O6:O45">
    <cfRule type="cellIs" dxfId="55" priority="1" operator="equal">
      <formula>"HT"</formula>
    </cfRule>
  </conditionalFormatting>
  <conditionalFormatting sqref="O6:O45">
    <cfRule type="cellIs" dxfId="56" priority="1" operator="equal">
      <formula>"G"</formula>
    </cfRule>
  </conditionalFormatting>
  <conditionalFormatting sqref="O6:O45">
    <cfRule type="cellIs" dxfId="57" priority="1" operator="equal">
      <formula>"GU"</formula>
    </cfRule>
  </conditionalFormatting>
  <conditionalFormatting sqref="P6:P45">
    <cfRule type="cellIs" dxfId="58" priority="1" operator="equal">
      <formula>"HT"</formula>
    </cfRule>
  </conditionalFormatting>
  <conditionalFormatting sqref="P6:P45">
    <cfRule type="cellIs" dxfId="59" priority="1" operator="equal">
      <formula>"G"</formula>
    </cfRule>
  </conditionalFormatting>
  <conditionalFormatting sqref="P6:P45">
    <cfRule type="cellIs" dxfId="60" priority="1" operator="equal">
      <formula>"GU"</formula>
    </cfRule>
  </conditionalFormatting>
  <conditionalFormatting sqref="Q6:Q45">
    <cfRule type="cellIs" dxfId="61" priority="1" operator="equal">
      <formula>"HT"</formula>
    </cfRule>
  </conditionalFormatting>
  <conditionalFormatting sqref="Q6:Q45">
    <cfRule type="cellIs" dxfId="62" priority="1" operator="equal">
      <formula>"G"</formula>
    </cfRule>
  </conditionalFormatting>
  <conditionalFormatting sqref="Q6:Q45">
    <cfRule type="cellIs" dxfId="63" priority="1" operator="equal">
      <formula>"GU"</formula>
    </cfRule>
  </conditionalFormatting>
  <conditionalFormatting sqref="R6:R45">
    <cfRule type="cellIs" dxfId="64" priority="1" operator="equal">
      <formula>"HT"</formula>
    </cfRule>
  </conditionalFormatting>
  <conditionalFormatting sqref="R6:R45">
    <cfRule type="cellIs" dxfId="65" priority="1" operator="equal">
      <formula>"G"</formula>
    </cfRule>
  </conditionalFormatting>
  <conditionalFormatting sqref="R6:R45">
    <cfRule type="cellIs" dxfId="66" priority="1" operator="equal">
      <formula>"GU"</formula>
    </cfRule>
  </conditionalFormatting>
  <conditionalFormatting sqref="S6:S45">
    <cfRule type="cellIs" dxfId="67" priority="1" operator="equal">
      <formula>"HT"</formula>
    </cfRule>
  </conditionalFormatting>
  <conditionalFormatting sqref="S6:S45">
    <cfRule type="cellIs" dxfId="68" priority="1" operator="equal">
      <formula>"G"</formula>
    </cfRule>
  </conditionalFormatting>
  <conditionalFormatting sqref="S6:S45">
    <cfRule type="cellIs" dxfId="69" priority="1" operator="equal">
      <formula>"GU"</formula>
    </cfRule>
  </conditionalFormatting>
  <conditionalFormatting sqref="T6:T45">
    <cfRule type="cellIs" dxfId="70" priority="1" operator="equal">
      <formula>"HT"</formula>
    </cfRule>
  </conditionalFormatting>
  <conditionalFormatting sqref="T6:T45">
    <cfRule type="cellIs" dxfId="71" priority="1" operator="equal">
      <formula>"G"</formula>
    </cfRule>
  </conditionalFormatting>
  <conditionalFormatting sqref="T6:T45">
    <cfRule type="cellIs" dxfId="72" priority="1" operator="equal">
      <formula>"GU"</formula>
    </cfRule>
  </conditionalFormatting>
  <conditionalFormatting sqref="U6:U45">
    <cfRule type="cellIs" dxfId="73" priority="1" operator="equal">
      <formula>"HT"</formula>
    </cfRule>
  </conditionalFormatting>
  <conditionalFormatting sqref="U6:U45">
    <cfRule type="cellIs" dxfId="74" priority="1" operator="equal">
      <formula>"G"</formula>
    </cfRule>
  </conditionalFormatting>
  <conditionalFormatting sqref="U6:U45">
    <cfRule type="cellIs" dxfId="75" priority="1" operator="equal">
      <formula>"GU"</formula>
    </cfRule>
  </conditionalFormatting>
  <conditionalFormatting sqref="V6:V45">
    <cfRule type="cellIs" dxfId="76" priority="1" operator="equal">
      <formula>"HT"</formula>
    </cfRule>
  </conditionalFormatting>
  <conditionalFormatting sqref="V6:V45">
    <cfRule type="cellIs" dxfId="77" priority="1" operator="equal">
      <formula>"G"</formula>
    </cfRule>
  </conditionalFormatting>
  <conditionalFormatting sqref="V6:V45">
    <cfRule type="cellIs" dxfId="78" priority="1" operator="equal">
      <formula>"GU"</formula>
    </cfRule>
  </conditionalFormatting>
  <conditionalFormatting sqref="W6:W45">
    <cfRule type="cellIs" dxfId="79" priority="1" operator="equal">
      <formula>"HT"</formula>
    </cfRule>
  </conditionalFormatting>
  <conditionalFormatting sqref="W6:W45">
    <cfRule type="cellIs" dxfId="80" priority="1" operator="equal">
      <formula>"G"</formula>
    </cfRule>
  </conditionalFormatting>
  <conditionalFormatting sqref="W6:W45">
    <cfRule type="cellIs" dxfId="81" priority="1" operator="equal">
      <formula>"GU"</formula>
    </cfRule>
  </conditionalFormatting>
  <conditionalFormatting sqref="X6:X45">
    <cfRule type="cellIs" dxfId="82" priority="1" operator="equal">
      <formula>"HT"</formula>
    </cfRule>
  </conditionalFormatting>
  <conditionalFormatting sqref="X6:X45">
    <cfRule type="cellIs" dxfId="83" priority="1" operator="equal">
      <formula>"G"</formula>
    </cfRule>
  </conditionalFormatting>
  <conditionalFormatting sqref="X6:X45">
    <cfRule type="cellIs" dxfId="84" priority="1" operator="equal">
      <formula>"GU"</formula>
    </cfRule>
  </conditionalFormatting>
  <conditionalFormatting sqref="Y6:Y45">
    <cfRule type="cellIs" dxfId="85" priority="1" operator="equal">
      <formula>"HT"</formula>
    </cfRule>
  </conditionalFormatting>
  <conditionalFormatting sqref="Y6:Y45">
    <cfRule type="cellIs" dxfId="86" priority="1" operator="equal">
      <formula>"G"</formula>
    </cfRule>
  </conditionalFormatting>
  <conditionalFormatting sqref="Y6:Y45">
    <cfRule type="cellIs" dxfId="87" priority="1" operator="equal">
      <formula>"GU"</formula>
    </cfRule>
  </conditionalFormatting>
  <conditionalFormatting sqref="Z6:Z45">
    <cfRule type="cellIs" dxfId="88" priority="1" operator="equal">
      <formula>"HT"</formula>
    </cfRule>
  </conditionalFormatting>
  <conditionalFormatting sqref="Z6:Z45">
    <cfRule type="cellIs" dxfId="89" priority="1" operator="equal">
      <formula>"G"</formula>
    </cfRule>
  </conditionalFormatting>
  <conditionalFormatting sqref="Z6:Z45">
    <cfRule type="cellIs" dxfId="90" priority="1" operator="equal">
      <formula>"GU"</formula>
    </cfRule>
  </conditionalFormatting>
  <conditionalFormatting sqref="AA6:AA45">
    <cfRule type="cellIs" dxfId="91" priority="1" operator="equal">
      <formula>"HT"</formula>
    </cfRule>
  </conditionalFormatting>
  <conditionalFormatting sqref="AA6:AA45">
    <cfRule type="cellIs" dxfId="92" priority="1" operator="equal">
      <formula>"G"</formula>
    </cfRule>
  </conditionalFormatting>
  <conditionalFormatting sqref="AA6:AA45">
    <cfRule type="cellIs" dxfId="93" priority="1" operator="equal">
      <formula>"GU"</formula>
    </cfRule>
  </conditionalFormatting>
  <conditionalFormatting sqref="AB6:AB45">
    <cfRule type="cellIs" dxfId="94" priority="1" operator="equal">
      <formula>"HT"</formula>
    </cfRule>
  </conditionalFormatting>
  <conditionalFormatting sqref="AB6:AB45">
    <cfRule type="cellIs" dxfId="95" priority="1" operator="equal">
      <formula>"G"</formula>
    </cfRule>
  </conditionalFormatting>
  <conditionalFormatting sqref="AB6:AB45">
    <cfRule type="cellIs" dxfId="96" priority="1" operator="equal">
      <formula>"GU"</formula>
    </cfRule>
  </conditionalFormatting>
  <conditionalFormatting sqref="AC6:AC45">
    <cfRule type="cellIs" dxfId="97" priority="1" operator="equal">
      <formula>"HT"</formula>
    </cfRule>
  </conditionalFormatting>
  <conditionalFormatting sqref="AC6:AC45">
    <cfRule type="cellIs" dxfId="98" priority="1" operator="equal">
      <formula>"G"</formula>
    </cfRule>
  </conditionalFormatting>
  <conditionalFormatting sqref="AC6:AC45">
    <cfRule type="cellIs" dxfId="99" priority="1" operator="equal">
      <formula>"GU"</formula>
    </cfRule>
  </conditionalFormatting>
  <conditionalFormatting sqref="AD6:AD45">
    <cfRule type="cellIs" dxfId="100" priority="1" operator="equal">
      <formula>"HT"</formula>
    </cfRule>
  </conditionalFormatting>
  <conditionalFormatting sqref="AD6:AD45">
    <cfRule type="cellIs" dxfId="101" priority="1" operator="equal">
      <formula>"G"</formula>
    </cfRule>
  </conditionalFormatting>
  <conditionalFormatting sqref="AD6:AD45">
    <cfRule type="cellIs" dxfId="102" priority="1" operator="equal">
      <formula>"GU"</formula>
    </cfRule>
  </conditionalFormatting>
  <conditionalFormatting sqref="AE6:AE45">
    <cfRule type="cellIs" dxfId="103" priority="1" operator="equal">
      <formula>"HT"</formula>
    </cfRule>
  </conditionalFormatting>
  <conditionalFormatting sqref="AE6:AE45">
    <cfRule type="cellIs" dxfId="104" priority="1" operator="equal">
      <formula>"G"</formula>
    </cfRule>
  </conditionalFormatting>
  <conditionalFormatting sqref="AE6:AE45">
    <cfRule type="cellIs" dxfId="105" priority="1" operator="equal">
      <formula>"GU"</formula>
    </cfRule>
  </conditionalFormatting>
  <conditionalFormatting sqref="AF6:AF45">
    <cfRule type="cellIs" dxfId="106" priority="1" operator="equal">
      <formula>"HT"</formula>
    </cfRule>
  </conditionalFormatting>
  <conditionalFormatting sqref="AF6:AF45">
    <cfRule type="cellIs" dxfId="107" priority="1" operator="equal">
      <formula>"G"</formula>
    </cfRule>
  </conditionalFormatting>
  <conditionalFormatting sqref="AF6:AF45">
    <cfRule type="cellIs" dxfId="108" priority="1" operator="equal">
      <formula>"GU"</formula>
    </cfRule>
  </conditionalFormatting>
  <conditionalFormatting sqref="AG6:AG45">
    <cfRule type="cellIs" dxfId="109" priority="1" operator="equal">
      <formula>"HT"</formula>
    </cfRule>
  </conditionalFormatting>
  <conditionalFormatting sqref="AG6:AG45">
    <cfRule type="cellIs" dxfId="110" priority="1" operator="equal">
      <formula>"G"</formula>
    </cfRule>
  </conditionalFormatting>
  <conditionalFormatting sqref="AG6:AG45">
    <cfRule type="cellIs" dxfId="111" priority="1" operator="equal">
      <formula>"GU"</formula>
    </cfRule>
  </conditionalFormatting>
  <conditionalFormatting sqref="AH6:AH45">
    <cfRule type="cellIs" dxfId="112" priority="1" operator="equal">
      <formula>"HT"</formula>
    </cfRule>
  </conditionalFormatting>
  <conditionalFormatting sqref="AH6:AH45">
    <cfRule type="cellIs" dxfId="113" priority="1" operator="equal">
      <formula>"G"</formula>
    </cfRule>
  </conditionalFormatting>
  <conditionalFormatting sqref="AH6:AH45">
    <cfRule type="cellIs" dxfId="114" priority="1" operator="equal">
      <formula>"GU"</formula>
    </cfRule>
  </conditionalFormatting>
  <conditionalFormatting sqref="AI6:AI45">
    <cfRule type="cellIs" dxfId="115" priority="1" operator="equal">
      <formula>"HT"</formula>
    </cfRule>
  </conditionalFormatting>
  <conditionalFormatting sqref="AI6:AI45">
    <cfRule type="cellIs" dxfId="116" priority="1" operator="equal">
      <formula>"G"</formula>
    </cfRule>
  </conditionalFormatting>
  <conditionalFormatting sqref="AI6:AI45">
    <cfRule type="cellIs" dxfId="117" priority="1" operator="equal">
      <formula>"GU"</formula>
    </cfRule>
  </conditionalFormatting>
  <conditionalFormatting sqref="AO6:AO45">
    <cfRule type="expression" dxfId="118" priority="1">
      <formula>AND(AO6&lt;&gt;"",N(AO6)&gt;'Özet'!$C$6)</formula>
    </cfRule>
  </conditionalFormatting>
  <dataValidations count="4">
    <dataValidation type="list" allowBlank="1" showErrorMessage="1" errorTitle="Geçersiz değer" error="Listeden seçin: S, A, G, N, Y, GU, ÇG, HT, GT, Yİ, R, Üİ" sqref="AA10:AI45">
      <formula1>"S,A,G,N,Y,GU,ÇG,HT,GT,Yİ,R,Üİ"</formula1>
    </dataValidation>
    <dataValidation type="list" allowBlank="1" showErrorMessage="1" errorTitle="Geçersiz değer" error="Listeden seçin: S, A, G, N, Y, GU, ÇG, HT, GT, Yİ, R, Üİ" sqref="AA6:AI45">
      <formula1>"S,A,G,N,Y,GU,ÇG,HT,GT,Yİ,R,Üİ"</formula1>
    </dataValidation>
    <dataValidation type="list" allowBlank="1" showErrorMessage="1" errorTitle="Geçersiz değer" error="Listeden seçin: S, A, G, N, Y, GU, ÇG, HT, GT, Yİ, R, Üİ" sqref="E10:AI45">
      <formula1>"S,A,G,N,Y,GU,ÇG,HT,GT,Yİ,R,Üİ"</formula1>
    </dataValidation>
    <dataValidation type="list" allowBlank="1" showErrorMessage="1" errorTitle="Geçersiz değer" error="Listeden seçin: S, A, G, N, Y, GU, ÇG, HT, GT, Yİ, R, Üİ" sqref="E6:AI45">
      <formula1>"S,A,G,N,Y,GU,ÇG,HT,GT,Yİ,R,Üİ"</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
  <sheetViews>
    <sheetView workbookViewId="0" showGridLines="0">
      <pane xSplit="1" ySplit="5" topLeftCell="B6" activePane="bottomRight" state="frozen"/>
      <selection pane="bottomRight"/>
    </sheetView>
  </sheetViews>
  <sheetFormatPr defaultRowHeight="15" outlineLevelRow="0" outlineLevelCol="0" x14ac:dyDescent="55"/>
  <cols>
    <col min="1" max="1" width="7" customWidth="1"/>
    <col min="2" max="2" width="24" customWidth="1"/>
    <col min="3" max="4" width="10" customWidth="1"/>
    <col min="5" max="6" width="11" customWidth="1"/>
    <col min="7" max="7" width="10" customWidth="1"/>
    <col min="8" max="8" width="8" customWidth="1"/>
    <col min="9" max="9" width="12" customWidth="1"/>
    <col min="10" max="10" width="22" customWidth="1"/>
    <col min="11" max="11" width="50" customWidth="1"/>
  </cols>
  <sheetData>
    <row r="1" ht="34" customHeight="1" spans="2:2" x14ac:dyDescent="0.25">
      <c r="B1" s="1" t="s">
        <v>0</v>
      </c>
    </row>
    <row r="2" ht="18" customHeight="1" spans="2:2" x14ac:dyDescent="0.25">
      <c r="B2" s="2" t="s">
        <v>84</v>
      </c>
    </row>
    <row r="3" ht="16" customHeight="1" spans="2:2" x14ac:dyDescent="0.25">
      <c r="B3" s="3" t="s">
        <v>2</v>
      </c>
    </row>
    <row r="4" spans="1:11" x14ac:dyDescent="0.25">
      <c r="A4" s="4"/>
      <c r="B4" s="4"/>
      <c r="C4" s="4"/>
      <c r="D4" s="4"/>
      <c r="E4" s="4"/>
      <c r="F4" s="4"/>
      <c r="G4" s="4"/>
      <c r="H4" s="4"/>
      <c r="I4" s="4"/>
      <c r="J4" s="4"/>
      <c r="K4" s="4"/>
    </row>
    <row r="5" ht="30" customHeight="1" spans="1:11" x14ac:dyDescent="0.25">
      <c r="A5" s="5" t="s">
        <v>85</v>
      </c>
      <c r="B5" s="5" t="s">
        <v>86</v>
      </c>
      <c r="C5" s="5" t="s">
        <v>87</v>
      </c>
      <c r="D5" s="5" t="s">
        <v>88</v>
      </c>
      <c r="E5" s="5" t="s">
        <v>89</v>
      </c>
      <c r="F5" s="5" t="s">
        <v>90</v>
      </c>
      <c r="G5" s="5" t="s">
        <v>16</v>
      </c>
      <c r="H5" s="5" t="s">
        <v>91</v>
      </c>
      <c r="I5" s="5" t="s">
        <v>92</v>
      </c>
      <c r="J5" s="5" t="s">
        <v>93</v>
      </c>
      <c r="K5" s="5" t="s">
        <v>94</v>
      </c>
    </row>
    <row r="6" ht="18" customHeight="1" spans="1:11" x14ac:dyDescent="0.25">
      <c r="A6" s="12" t="s">
        <v>23</v>
      </c>
      <c r="B6" s="12" t="s">
        <v>95</v>
      </c>
      <c r="C6" s="17">
        <f>TIME(8,0,0)</f>
      </c>
      <c r="D6" s="17">
        <f>TIME(16,0,0)</f>
      </c>
      <c r="E6" s="18">
        <v>30</v>
      </c>
      <c r="F6" s="19">
        <f>IF(A6="","",IF(OR(C6="",D6=""),0,ROUND(MOD(D6-C6,1)*24-N(E6)/60,2)))</f>
      </c>
      <c r="G6" s="13" t="s">
        <v>96</v>
      </c>
      <c r="H6" s="10">
        <f>IF(A6="","",IF(G6="Evet",1,0))</f>
      </c>
      <c r="I6" s="10">
        <f>IF(A6="","",IF(N(F6)&gt;7.5,60,IF(N(F6)&gt;4,30,IF(N(F6)&gt;0,15,0))))</f>
      </c>
      <c r="J6" s="11">
        <f>IF(A6="","",IF(AND(G6="Evet",N(F6)&gt;'Özet'!$C$7),"Gece 7,5 saati aşıyor",IF(N(F6)&gt;'Özet'!$C$8,"Günlük 11 saati aşıyor",IF(N(E6)&lt;N(I6),"Ara dinlenme yetersiz","Uygun"))))</f>
      </c>
      <c r="K6" s="12"/>
    </row>
    <row r="7" ht="18" customHeight="1" spans="1:11" x14ac:dyDescent="0.25">
      <c r="A7" s="12" t="s">
        <v>28</v>
      </c>
      <c r="B7" s="12" t="s">
        <v>97</v>
      </c>
      <c r="C7" s="17">
        <f>TIME(16,0,0)</f>
      </c>
      <c r="D7" s="17">
        <f>TIME(0,0,0)</f>
      </c>
      <c r="E7" s="18">
        <v>30</v>
      </c>
      <c r="F7" s="19">
        <f>IF(A7="","",IF(OR(C7="",D7=""),0,ROUND(MOD(D7-C7,1)*24-N(E7)/60,2)))</f>
      </c>
      <c r="G7" s="13" t="s">
        <v>96</v>
      </c>
      <c r="H7" s="10">
        <f>IF(A7="","",IF(G7="Evet",1,0))</f>
      </c>
      <c r="I7" s="10">
        <f>IF(A7="","",IF(N(F7)&gt;7.5,60,IF(N(F7)&gt;4,30,IF(N(F7)&gt;0,15,0))))</f>
      </c>
      <c r="J7" s="11">
        <f>IF(A7="","",IF(AND(G7="Evet",N(F7)&gt;'Özet'!$C$7),"Gece 7,5 saati aşıyor",IF(N(F7)&gt;'Özet'!$C$8,"Günlük 11 saati aşıyor",IF(N(E7)&lt;N(I7),"Ara dinlenme yetersiz","Uygun"))))</f>
      </c>
      <c r="K7" s="12" t="s">
        <v>98</v>
      </c>
    </row>
    <row r="8" ht="18" customHeight="1" spans="1:11" x14ac:dyDescent="0.25">
      <c r="A8" s="12" t="s">
        <v>32</v>
      </c>
      <c r="B8" s="12" t="s">
        <v>99</v>
      </c>
      <c r="C8" s="17">
        <f>TIME(0,0,0)</f>
      </c>
      <c r="D8" s="17">
        <f>TIME(8,0,0)</f>
      </c>
      <c r="E8" s="18">
        <v>30</v>
      </c>
      <c r="F8" s="19">
        <f>IF(A8="","",IF(OR(C8="",D8=""),0,ROUND(MOD(D8-C8,1)*24-N(E8)/60,2)))</f>
      </c>
      <c r="G8" s="13" t="s">
        <v>100</v>
      </c>
      <c r="H8" s="10">
        <f>IF(A8="","",IF(G8="Evet",1,0))</f>
      </c>
      <c r="I8" s="10">
        <f>IF(A8="","",IF(N(F8)&gt;7.5,60,IF(N(F8)&gt;4,30,IF(N(F8)&gt;0,15,0))))</f>
      </c>
      <c r="J8" s="11">
        <f>IF(A8="","",IF(AND(G8="Evet",N(F8)&gt;'Özet'!$C$7),"Gece 7,5 saati aşıyor",IF(N(F8)&gt;'Özet'!$C$8,"Günlük 11 saati aşıyor",IF(N(E8)&lt;N(I8),"Ara dinlenme yetersiz","Uygun"))))</f>
      </c>
      <c r="K8" s="12"/>
    </row>
    <row r="9" ht="18" customHeight="1" spans="1:11" x14ac:dyDescent="0.25">
      <c r="A9" s="12" t="s">
        <v>36</v>
      </c>
      <c r="B9" s="12" t="s">
        <v>101</v>
      </c>
      <c r="C9" s="17">
        <f>TIME(9,0,0)</f>
      </c>
      <c r="D9" s="17">
        <f>TIME(18,0,0)</f>
      </c>
      <c r="E9" s="18">
        <v>60</v>
      </c>
      <c r="F9" s="19">
        <f>IF(A9="","",IF(OR(C9="",D9=""),0,ROUND(MOD(D9-C9,1)*24-N(E9)/60,2)))</f>
      </c>
      <c r="G9" s="13" t="s">
        <v>96</v>
      </c>
      <c r="H9" s="10">
        <f>IF(A9="","",IF(G9="Evet",1,0))</f>
      </c>
      <c r="I9" s="10">
        <f>IF(A9="","",IF(N(F9)&gt;7.5,60,IF(N(F9)&gt;4,30,IF(N(F9)&gt;0,15,0))))</f>
      </c>
      <c r="J9" s="11">
        <f>IF(A9="","",IF(AND(G9="Evet",N(F9)&gt;'Özet'!$C$7),"Gece 7,5 saati aşıyor",IF(N(F9)&gt;'Özet'!$C$8,"Günlük 11 saati aşıyor",IF(N(E9)&lt;N(I9),"Ara dinlenme yetersiz","Uygun"))))</f>
      </c>
      <c r="K9" s="12"/>
    </row>
    <row r="10" ht="18" customHeight="1" spans="1:11" x14ac:dyDescent="0.25">
      <c r="A10" s="12" t="s">
        <v>102</v>
      </c>
      <c r="B10" s="12" t="s">
        <v>103</v>
      </c>
      <c r="C10" s="17">
        <f>TIME(9,0,0)</f>
      </c>
      <c r="D10" s="17">
        <f>TIME(13,0,0)</f>
      </c>
      <c r="E10" s="18">
        <v>15</v>
      </c>
      <c r="F10" s="19">
        <f>IF(A10="","",IF(OR(C10="",D10=""),0,ROUND(MOD(D10-C10,1)*24-N(E10)/60,2)))</f>
      </c>
      <c r="G10" s="13" t="s">
        <v>96</v>
      </c>
      <c r="H10" s="10">
        <f>IF(A10="","",IF(G10="Evet",1,0))</f>
      </c>
      <c r="I10" s="10">
        <f>IF(A10="","",IF(N(F10)&gt;7.5,60,IF(N(F10)&gt;4,30,IF(N(F10)&gt;0,15,0))))</f>
      </c>
      <c r="J10" s="11">
        <f>IF(A10="","",IF(AND(G10="Evet",N(F10)&gt;'Özet'!$C$7),"Gece 7,5 saati aşıyor",IF(N(F10)&gt;'Özet'!$C$8,"Günlük 11 saati aşıyor",IF(N(E10)&lt;N(I10),"Ara dinlenme yetersiz","Uygun"))))</f>
      </c>
      <c r="K10" s="12"/>
    </row>
    <row r="11" ht="18" customHeight="1" spans="1:11" x14ac:dyDescent="0.25">
      <c r="A11" s="12" t="s">
        <v>104</v>
      </c>
      <c r="B11" s="12" t="s">
        <v>105</v>
      </c>
      <c r="C11" s="17">
        <f>TIME(20,0,0)</f>
      </c>
      <c r="D11" s="17">
        <f>TIME(8,0,0)</f>
      </c>
      <c r="E11" s="18">
        <v>60</v>
      </c>
      <c r="F11" s="19">
        <f>IF(A11="","",IF(OR(C11="",D11=""),0,ROUND(MOD(D11-C11,1)*24-N(E11)/60,2)))</f>
      </c>
      <c r="G11" s="13" t="s">
        <v>100</v>
      </c>
      <c r="H11" s="10">
        <f>IF(A11="","",IF(G11="Evet",1,0))</f>
      </c>
      <c r="I11" s="10">
        <f>IF(A11="","",IF(N(F11)&gt;7.5,60,IF(N(F11)&gt;4,30,IF(N(F11)&gt;0,15,0))))</f>
      </c>
      <c r="J11" s="11">
        <f>IF(A11="","",IF(AND(G11="Evet",N(F11)&gt;'Özet'!$C$7),"Gece 7,5 saati aşıyor",IF(N(F11)&gt;'Özet'!$C$8,"Günlük 11 saati aşıyor",IF(N(E11)&lt;N(I11),"Ara dinlenme yetersiz","Uygun"))))</f>
      </c>
      <c r="K11" s="12" t="s">
        <v>106</v>
      </c>
    </row>
    <row r="12" ht="18" customHeight="1" spans="1:11" x14ac:dyDescent="0.25">
      <c r="A12" s="12" t="s">
        <v>37</v>
      </c>
      <c r="B12" s="12" t="s">
        <v>107</v>
      </c>
      <c r="C12" s="17"/>
      <c r="D12" s="17"/>
      <c r="E12" s="18"/>
      <c r="F12" s="19">
        <f>IF(A12="","",IF(OR(C12="",D12=""),0,ROUND(MOD(D12-C12,1)*24-N(E12)/60,2)))</f>
      </c>
      <c r="G12" s="13" t="s">
        <v>96</v>
      </c>
      <c r="H12" s="10">
        <f>IF(A12="","",IF(G12="Evet",1,0))</f>
      </c>
      <c r="I12" s="10">
        <f>IF(A12="","",IF(N(F12)&gt;7.5,60,IF(N(F12)&gt;4,30,IF(N(F12)&gt;0,15,0))))</f>
      </c>
      <c r="J12" s="11">
        <f>IF(A12="","",IF(AND(G12="Evet",N(F12)&gt;'Özet'!$C$7),"Gece 7,5 saati aşıyor",IF(N(F12)&gt;'Özet'!$C$8,"Günlük 11 saati aşıyor",IF(N(E12)&lt;N(I12),"Ara dinlenme yetersiz","Uygun"))))</f>
      </c>
      <c r="K12" s="12" t="s">
        <v>108</v>
      </c>
    </row>
    <row r="13" ht="18" customHeight="1" spans="1:11" x14ac:dyDescent="0.25">
      <c r="A13" s="12" t="s">
        <v>24</v>
      </c>
      <c r="B13" s="12" t="s">
        <v>109</v>
      </c>
      <c r="C13" s="17"/>
      <c r="D13" s="17"/>
      <c r="E13" s="18"/>
      <c r="F13" s="19">
        <f>IF(A13="","",IF(OR(C13="",D13=""),0,ROUND(MOD(D13-C13,1)*24-N(E13)/60,2)))</f>
      </c>
      <c r="G13" s="13" t="s">
        <v>96</v>
      </c>
      <c r="H13" s="10">
        <f>IF(A13="","",IF(G13="Evet",1,0))</f>
      </c>
      <c r="I13" s="10">
        <f>IF(A13="","",IF(N(F13)&gt;7.5,60,IF(N(F13)&gt;4,30,IF(N(F13)&gt;0,15,0))))</f>
      </c>
      <c r="J13" s="11">
        <f>IF(A13="","",IF(AND(G13="Evet",N(F13)&gt;'Özet'!$C$7),"Gece 7,5 saati aşıyor",IF(N(F13)&gt;'Özet'!$C$8,"Günlük 11 saati aşıyor",IF(N(E13)&lt;N(I13),"Ara dinlenme yetersiz","Uygun"))))</f>
      </c>
      <c r="K13" s="12"/>
    </row>
    <row r="14" ht="18" customHeight="1" spans="1:11" x14ac:dyDescent="0.25">
      <c r="A14" s="12" t="s">
        <v>110</v>
      </c>
      <c r="B14" s="12" t="s">
        <v>111</v>
      </c>
      <c r="C14" s="17"/>
      <c r="D14" s="17"/>
      <c r="E14" s="18"/>
      <c r="F14" s="19">
        <f>IF(A14="","",IF(OR(C14="",D14=""),0,ROUND(MOD(D14-C14,1)*24-N(E14)/60,2)))</f>
      </c>
      <c r="G14" s="13" t="s">
        <v>96</v>
      </c>
      <c r="H14" s="10">
        <f>IF(A14="","",IF(G14="Evet",1,0))</f>
      </c>
      <c r="I14" s="10">
        <f>IF(A14="","",IF(N(F14)&gt;7.5,60,IF(N(F14)&gt;4,30,IF(N(F14)&gt;0,15,0))))</f>
      </c>
      <c r="J14" s="11">
        <f>IF(A14="","",IF(AND(G14="Evet",N(F14)&gt;'Özet'!$C$7),"Gece 7,5 saati aşıyor",IF(N(F14)&gt;'Özet'!$C$8,"Günlük 11 saati aşıyor",IF(N(E14)&lt;N(I14),"Ara dinlenme yetersiz","Uygun"))))</f>
      </c>
      <c r="K14" s="12"/>
    </row>
    <row r="15" ht="18" customHeight="1" spans="1:11" x14ac:dyDescent="0.25">
      <c r="A15" s="12" t="s">
        <v>82</v>
      </c>
      <c r="B15" s="12" t="s">
        <v>112</v>
      </c>
      <c r="C15" s="17"/>
      <c r="D15" s="17"/>
      <c r="E15" s="18"/>
      <c r="F15" s="19">
        <f>IF(A15="","",IF(OR(C15="",D15=""),0,ROUND(MOD(D15-C15,1)*24-N(E15)/60,2)))</f>
      </c>
      <c r="G15" s="13" t="s">
        <v>96</v>
      </c>
      <c r="H15" s="10">
        <f>IF(A15="","",IF(G15="Evet",1,0))</f>
      </c>
      <c r="I15" s="10">
        <f>IF(A15="","",IF(N(F15)&gt;7.5,60,IF(N(F15)&gt;4,30,IF(N(F15)&gt;0,15,0))))</f>
      </c>
      <c r="J15" s="11">
        <f>IF(A15="","",IF(AND(G15="Evet",N(F15)&gt;'Özet'!$C$7),"Gece 7,5 saati aşıyor",IF(N(F15)&gt;'Özet'!$C$8,"Günlük 11 saati aşıyor",IF(N(E15)&lt;N(I15),"Ara dinlenme yetersiz","Uygun"))))</f>
      </c>
      <c r="K15" s="12"/>
    </row>
    <row r="16" ht="18" customHeight="1" spans="1:11" x14ac:dyDescent="0.25">
      <c r="A16" s="12" t="s">
        <v>83</v>
      </c>
      <c r="B16" s="12" t="s">
        <v>113</v>
      </c>
      <c r="C16" s="17"/>
      <c r="D16" s="17"/>
      <c r="E16" s="18"/>
      <c r="F16" s="19">
        <f>IF(A16="","",IF(OR(C16="",D16=""),0,ROUND(MOD(D16-C16,1)*24-N(E16)/60,2)))</f>
      </c>
      <c r="G16" s="13" t="s">
        <v>96</v>
      </c>
      <c r="H16" s="10">
        <f>IF(A16="","",IF(G16="Evet",1,0))</f>
      </c>
      <c r="I16" s="10">
        <f>IF(A16="","",IF(N(F16)&gt;7.5,60,IF(N(F16)&gt;4,30,IF(N(F16)&gt;0,15,0))))</f>
      </c>
      <c r="J16" s="11">
        <f>IF(A16="","",IF(AND(G16="Evet",N(F16)&gt;'Özet'!$C$7),"Gece 7,5 saati aşıyor",IF(N(F16)&gt;'Özet'!$C$8,"Günlük 11 saati aşıyor",IF(N(E16)&lt;N(I16),"Ara dinlenme yetersiz","Uygun"))))</f>
      </c>
      <c r="K16" s="12"/>
    </row>
    <row r="17" ht="18" customHeight="1" spans="1:11" x14ac:dyDescent="0.25">
      <c r="A17" s="12" t="s">
        <v>114</v>
      </c>
      <c r="B17" s="12" t="s">
        <v>115</v>
      </c>
      <c r="C17" s="17"/>
      <c r="D17" s="17"/>
      <c r="E17" s="18"/>
      <c r="F17" s="19">
        <f>IF(A17="","",IF(OR(C17="",D17=""),0,ROUND(MOD(D17-C17,1)*24-N(E17)/60,2)))</f>
      </c>
      <c r="G17" s="13" t="s">
        <v>96</v>
      </c>
      <c r="H17" s="10">
        <f>IF(A17="","",IF(G17="Evet",1,0))</f>
      </c>
      <c r="I17" s="10">
        <f>IF(A17="","",IF(N(F17)&gt;7.5,60,IF(N(F17)&gt;4,30,IF(N(F17)&gt;0,15,0))))</f>
      </c>
      <c r="J17" s="11">
        <f>IF(A17="","",IF(AND(G17="Evet",N(F17)&gt;'Özet'!$C$7),"Gece 7,5 saati aşıyor",IF(N(F17)&gt;'Özet'!$C$8,"Günlük 11 saati aşıyor",IF(N(E17)&lt;N(I17),"Ara dinlenme yetersiz","Uygun"))))</f>
      </c>
      <c r="K17" s="12"/>
    </row>
    <row r="18" ht="18" customHeight="1" spans="1:11" x14ac:dyDescent="0.25">
      <c r="A18" s="12"/>
      <c r="B18" s="12"/>
      <c r="C18" s="17"/>
      <c r="D18" s="17"/>
      <c r="E18" s="18"/>
      <c r="F18" s="19">
        <f>IF(A18="","",IF(OR(C18="",D18=""),0,ROUND(MOD(D18-C18,1)*24-N(E18)/60,2)))</f>
      </c>
      <c r="G18" s="13"/>
      <c r="H18" s="10">
        <f>IF(A18="","",IF(G18="Evet",1,0))</f>
      </c>
      <c r="I18" s="10">
        <f>IF(A18="","",IF(N(F18)&gt;7.5,60,IF(N(F18)&gt;4,30,IF(N(F18)&gt;0,15,0))))</f>
      </c>
      <c r="J18" s="11">
        <f>IF(A18="","",IF(AND(G18="Evet",N(F18)&gt;'Özet'!$C$7),"Gece 7,5 saati aşıyor",IF(N(F18)&gt;'Özet'!$C$8,"Günlük 11 saati aşıyor",IF(N(E18)&lt;N(I18),"Ara dinlenme yetersiz","Uygun"))))</f>
      </c>
      <c r="K18" s="12"/>
    </row>
    <row r="19" ht="18" customHeight="1" spans="1:11" x14ac:dyDescent="0.25">
      <c r="A19" s="12"/>
      <c r="B19" s="12"/>
      <c r="C19" s="17"/>
      <c r="D19" s="17"/>
      <c r="E19" s="18"/>
      <c r="F19" s="19">
        <f>IF(A19="","",IF(OR(C19="",D19=""),0,ROUND(MOD(D19-C19,1)*24-N(E19)/60,2)))</f>
      </c>
      <c r="G19" s="13"/>
      <c r="H19" s="10">
        <f>IF(A19="","",IF(G19="Evet",1,0))</f>
      </c>
      <c r="I19" s="10">
        <f>IF(A19="","",IF(N(F19)&gt;7.5,60,IF(N(F19)&gt;4,30,IF(N(F19)&gt;0,15,0))))</f>
      </c>
      <c r="J19" s="11">
        <f>IF(A19="","",IF(AND(G19="Evet",N(F19)&gt;'Özet'!$C$7),"Gece 7,5 saati aşıyor",IF(N(F19)&gt;'Özet'!$C$8,"Günlük 11 saati aşıyor",IF(N(E19)&lt;N(I19),"Ara dinlenme yetersiz","Uygun"))))</f>
      </c>
      <c r="K19" s="12"/>
    </row>
    <row r="20" ht="18" customHeight="1" spans="1:11" x14ac:dyDescent="0.25">
      <c r="A20" s="12"/>
      <c r="B20" s="12"/>
      <c r="C20" s="17"/>
      <c r="D20" s="17"/>
      <c r="E20" s="18"/>
      <c r="F20" s="19">
        <f>IF(A20="","",IF(OR(C20="",D20=""),0,ROUND(MOD(D20-C20,1)*24-N(E20)/60,2)))</f>
      </c>
      <c r="G20" s="13"/>
      <c r="H20" s="10">
        <f>IF(A20="","",IF(G20="Evet",1,0))</f>
      </c>
      <c r="I20" s="10">
        <f>IF(A20="","",IF(N(F20)&gt;7.5,60,IF(N(F20)&gt;4,30,IF(N(F20)&gt;0,15,0))))</f>
      </c>
      <c r="J20" s="11">
        <f>IF(A20="","",IF(AND(G20="Evet",N(F20)&gt;'Özet'!$C$7),"Gece 7,5 saati aşıyor",IF(N(F20)&gt;'Özet'!$C$8,"Günlük 11 saati aşıyor",IF(N(E20)&lt;N(I20),"Ara dinlenme yetersiz","Uygun"))))</f>
      </c>
      <c r="K20" s="12"/>
    </row>
    <row r="21" ht="18" customHeight="1" spans="1:11" x14ac:dyDescent="0.25">
      <c r="A21" s="12"/>
      <c r="B21" s="12"/>
      <c r="C21" s="17"/>
      <c r="D21" s="17"/>
      <c r="E21" s="18"/>
      <c r="F21" s="19">
        <f>IF(A21="","",IF(OR(C21="",D21=""),0,ROUND(MOD(D21-C21,1)*24-N(E21)/60,2)))</f>
      </c>
      <c r="G21" s="13"/>
      <c r="H21" s="10">
        <f>IF(A21="","",IF(G21="Evet",1,0))</f>
      </c>
      <c r="I21" s="10">
        <f>IF(A21="","",IF(N(F21)&gt;7.5,60,IF(N(F21)&gt;4,30,IF(N(F21)&gt;0,15,0))))</f>
      </c>
      <c r="J21" s="11">
        <f>IF(A21="","",IF(AND(G21="Evet",N(F21)&gt;'Özet'!$C$7),"Gece 7,5 saati aşıyor",IF(N(F21)&gt;'Özet'!$C$8,"Günlük 11 saati aşıyor",IF(N(E21)&lt;N(I21),"Ara dinlenme yetersiz","Uygun"))))</f>
      </c>
      <c r="K21" s="12"/>
    </row>
    <row r="22" ht="18" customHeight="1" spans="1:11" x14ac:dyDescent="0.25">
      <c r="A22" s="12"/>
      <c r="B22" s="12"/>
      <c r="C22" s="17"/>
      <c r="D22" s="17"/>
      <c r="E22" s="18"/>
      <c r="F22" s="19">
        <f>IF(A22="","",IF(OR(C22="",D22=""),0,ROUND(MOD(D22-C22,1)*24-N(E22)/60,2)))</f>
      </c>
      <c r="G22" s="13"/>
      <c r="H22" s="10">
        <f>IF(A22="","",IF(G22="Evet",1,0))</f>
      </c>
      <c r="I22" s="10">
        <f>IF(A22="","",IF(N(F22)&gt;7.5,60,IF(N(F22)&gt;4,30,IF(N(F22)&gt;0,15,0))))</f>
      </c>
      <c r="J22" s="11">
        <f>IF(A22="","",IF(AND(G22="Evet",N(F22)&gt;'Özet'!$C$7),"Gece 7,5 saati aşıyor",IF(N(F22)&gt;'Özet'!$C$8,"Günlük 11 saati aşıyor",IF(N(E22)&lt;N(I22),"Ara dinlenme yetersiz","Uygun"))))</f>
      </c>
      <c r="K22" s="12"/>
    </row>
    <row r="23" ht="18" customHeight="1" spans="1:11" x14ac:dyDescent="0.25">
      <c r="A23" s="12"/>
      <c r="B23" s="12"/>
      <c r="C23" s="17"/>
      <c r="D23" s="17"/>
      <c r="E23" s="18"/>
      <c r="F23" s="19">
        <f>IF(A23="","",IF(OR(C23="",D23=""),0,ROUND(MOD(D23-C23,1)*24-N(E23)/60,2)))</f>
      </c>
      <c r="G23" s="13"/>
      <c r="H23" s="10">
        <f>IF(A23="","",IF(G23="Evet",1,0))</f>
      </c>
      <c r="I23" s="10">
        <f>IF(A23="","",IF(N(F23)&gt;7.5,60,IF(N(F23)&gt;4,30,IF(N(F23)&gt;0,15,0))))</f>
      </c>
      <c r="J23" s="11">
        <f>IF(A23="","",IF(AND(G23="Evet",N(F23)&gt;'Özet'!$C$7),"Gece 7,5 saati aşıyor",IF(N(F23)&gt;'Özet'!$C$8,"Günlük 11 saati aşıyor",IF(N(E23)&lt;N(I23),"Ara dinlenme yetersiz","Uygun"))))</f>
      </c>
      <c r="K23" s="12"/>
    </row>
    <row r="24" ht="18" customHeight="1" spans="1:11" x14ac:dyDescent="0.25">
      <c r="A24" s="12"/>
      <c r="B24" s="12"/>
      <c r="C24" s="17"/>
      <c r="D24" s="17"/>
      <c r="E24" s="18"/>
      <c r="F24" s="19">
        <f>IF(A24="","",IF(OR(C24="",D24=""),0,ROUND(MOD(D24-C24,1)*24-N(E24)/60,2)))</f>
      </c>
      <c r="G24" s="13"/>
      <c r="H24" s="10">
        <f>IF(A24="","",IF(G24="Evet",1,0))</f>
      </c>
      <c r="I24" s="10">
        <f>IF(A24="","",IF(N(F24)&gt;7.5,60,IF(N(F24)&gt;4,30,IF(N(F24)&gt;0,15,0))))</f>
      </c>
      <c r="J24" s="11">
        <f>IF(A24="","",IF(AND(G24="Evet",N(F24)&gt;'Özet'!$C$7),"Gece 7,5 saati aşıyor",IF(N(F24)&gt;'Özet'!$C$8,"Günlük 11 saati aşıyor",IF(N(E24)&lt;N(I24),"Ara dinlenme yetersiz","Uygun"))))</f>
      </c>
      <c r="K24" s="12"/>
    </row>
    <row r="25" ht="18" customHeight="1" spans="1:11" x14ac:dyDescent="0.25">
      <c r="A25" s="12"/>
      <c r="B25" s="12"/>
      <c r="C25" s="17"/>
      <c r="D25" s="17"/>
      <c r="E25" s="18"/>
      <c r="F25" s="19">
        <f>IF(A25="","",IF(OR(C25="",D25=""),0,ROUND(MOD(D25-C25,1)*24-N(E25)/60,2)))</f>
      </c>
      <c r="G25" s="13"/>
      <c r="H25" s="10">
        <f>IF(A25="","",IF(G25="Evet",1,0))</f>
      </c>
      <c r="I25" s="10">
        <f>IF(A25="","",IF(N(F25)&gt;7.5,60,IF(N(F25)&gt;4,30,IF(N(F25)&gt;0,15,0))))</f>
      </c>
      <c r="J25" s="11">
        <f>IF(A25="","",IF(AND(G25="Evet",N(F25)&gt;'Özet'!$C$7),"Gece 7,5 saati aşıyor",IF(N(F25)&gt;'Özet'!$C$8,"Günlük 11 saati aşıyor",IF(N(E25)&lt;N(I25),"Ara dinlenme yetersiz","Uygun"))))</f>
      </c>
      <c r="K25" s="12"/>
    </row>
  </sheetData>
  <autoFilter ref="A5:K5"/>
  <conditionalFormatting sqref="J6:J25">
    <cfRule type="expression" dxfId="119" priority="1">
      <formula>AND(J6&lt;&gt;"",J6&lt;&gt;"Uygun")</formula>
    </cfRule>
  </conditionalFormatting>
  <dataValidations count="2">
    <dataValidation type="list" allowBlank="1" showErrorMessage="1" errorTitle="Geçersiz değer" error="Listeden seçin: Evet, Hayır" sqref="G10:G25">
      <formula1>"Evet,Hayır"</formula1>
    </dataValidation>
    <dataValidation type="list" allowBlank="1" showErrorMessage="1" errorTitle="Geçersiz değer" error="Listeden seçin: Evet, Hayır" sqref="G6:G25">
      <formula1>"Evet,Hayır"</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
  <sheetViews>
    <sheetView workbookViewId="0" showGridLines="0">
      <pane ySplit="5" topLeftCell="A6" activePane="bottomLeft" state="frozen"/>
      <selection pane="bottomLeft"/>
    </sheetView>
  </sheetViews>
  <sheetFormatPr defaultRowHeight="15" outlineLevelRow="0" outlineLevelCol="0" x14ac:dyDescent="55"/>
  <cols>
    <col min="1" max="1" width="7" customWidth="1"/>
    <col min="2" max="4" width="14" customWidth="1"/>
    <col min="5" max="5" width="13" customWidth="1"/>
    <col min="6" max="6" width="10" customWidth="1"/>
    <col min="7" max="7" width="11" customWidth="1"/>
    <col min="8" max="8" width="78" customWidth="1"/>
  </cols>
  <sheetData>
    <row r="1" ht="34" customHeight="1" spans="2:2" x14ac:dyDescent="0.25">
      <c r="B1" s="1" t="s">
        <v>116</v>
      </c>
    </row>
    <row r="2" ht="18" customHeight="1" spans="2:2" x14ac:dyDescent="0.25">
      <c r="B2" s="2" t="s">
        <v>117</v>
      </c>
    </row>
    <row r="3" ht="16" customHeight="1" spans="2:2" x14ac:dyDescent="0.25">
      <c r="B3" s="3" t="s">
        <v>2</v>
      </c>
    </row>
    <row r="4" spans="1:8" x14ac:dyDescent="0.25">
      <c r="A4" s="4"/>
      <c r="B4" s="4"/>
      <c r="C4" s="4"/>
      <c r="D4" s="4"/>
      <c r="E4" s="4"/>
      <c r="F4" s="4"/>
      <c r="G4" s="4"/>
      <c r="H4" s="4"/>
    </row>
    <row r="5" ht="30" customHeight="1" spans="1:8" x14ac:dyDescent="0.25">
      <c r="A5" s="5" t="s">
        <v>118</v>
      </c>
      <c r="B5" s="5" t="s">
        <v>119</v>
      </c>
      <c r="C5" s="5" t="s">
        <v>120</v>
      </c>
      <c r="D5" s="5" t="s">
        <v>121</v>
      </c>
      <c r="E5" s="5" t="s">
        <v>122</v>
      </c>
      <c r="F5" s="5" t="s">
        <v>17</v>
      </c>
      <c r="G5" s="5" t="s">
        <v>123</v>
      </c>
      <c r="H5" s="5" t="s">
        <v>124</v>
      </c>
    </row>
    <row r="6" ht="18" customHeight="1" spans="1:8" x14ac:dyDescent="0.25">
      <c r="A6" s="6">
        <v>1</v>
      </c>
      <c r="B6" s="12" t="s">
        <v>22</v>
      </c>
      <c r="C6" s="12" t="s">
        <v>27</v>
      </c>
      <c r="D6" s="12" t="s">
        <v>31</v>
      </c>
      <c r="E6" s="12" t="s">
        <v>125</v>
      </c>
      <c r="F6" s="12" t="s">
        <v>126</v>
      </c>
      <c r="G6" s="20">
        <v>45</v>
      </c>
      <c r="H6" s="12" t="s">
        <v>127</v>
      </c>
    </row>
    <row r="7" ht="18" customHeight="1" spans="1:8" x14ac:dyDescent="0.25">
      <c r="A7" s="6">
        <v>2</v>
      </c>
      <c r="B7" s="12" t="s">
        <v>31</v>
      </c>
      <c r="C7" s="12" t="s">
        <v>22</v>
      </c>
      <c r="D7" s="12" t="s">
        <v>27</v>
      </c>
      <c r="E7" s="12" t="s">
        <v>125</v>
      </c>
      <c r="F7" s="12" t="s">
        <v>126</v>
      </c>
      <c r="G7" s="20">
        <v>45</v>
      </c>
      <c r="H7" s="12" t="s">
        <v>128</v>
      </c>
    </row>
    <row r="8" ht="18" customHeight="1" spans="1:8" x14ac:dyDescent="0.25">
      <c r="A8" s="6">
        <v>3</v>
      </c>
      <c r="B8" s="12" t="s">
        <v>27</v>
      </c>
      <c r="C8" s="12" t="s">
        <v>31</v>
      </c>
      <c r="D8" s="12" t="s">
        <v>22</v>
      </c>
      <c r="E8" s="12" t="s">
        <v>125</v>
      </c>
      <c r="F8" s="12" t="s">
        <v>126</v>
      </c>
      <c r="G8" s="20">
        <v>45</v>
      </c>
      <c r="H8" s="12" t="s">
        <v>129</v>
      </c>
    </row>
    <row r="9" ht="18" customHeight="1" spans="1:8" x14ac:dyDescent="0.25">
      <c r="A9" s="6">
        <v>4</v>
      </c>
      <c r="B9" s="12" t="s">
        <v>22</v>
      </c>
      <c r="C9" s="12" t="s">
        <v>27</v>
      </c>
      <c r="D9" s="12" t="s">
        <v>31</v>
      </c>
      <c r="E9" s="12" t="s">
        <v>125</v>
      </c>
      <c r="F9" s="12" t="s">
        <v>126</v>
      </c>
      <c r="G9" s="20">
        <v>45</v>
      </c>
      <c r="H9" s="12" t="s">
        <v>130</v>
      </c>
    </row>
    <row r="10" ht="18" customHeight="1" spans="1:8" x14ac:dyDescent="0.25">
      <c r="A10" s="6">
        <v>5</v>
      </c>
      <c r="B10" s="12" t="s">
        <v>31</v>
      </c>
      <c r="C10" s="12" t="s">
        <v>22</v>
      </c>
      <c r="D10" s="12" t="s">
        <v>27</v>
      </c>
      <c r="E10" s="12" t="s">
        <v>125</v>
      </c>
      <c r="F10" s="12" t="s">
        <v>126</v>
      </c>
      <c r="G10" s="20">
        <v>45</v>
      </c>
      <c r="H10" s="12" t="s">
        <v>131</v>
      </c>
    </row>
    <row r="11" ht="18" customHeight="1" spans="1:8" x14ac:dyDescent="0.25">
      <c r="A11" s="6">
        <v>6</v>
      </c>
      <c r="B11" s="12" t="s">
        <v>27</v>
      </c>
      <c r="C11" s="12" t="s">
        <v>31</v>
      </c>
      <c r="D11" s="12" t="s">
        <v>22</v>
      </c>
      <c r="E11" s="12" t="s">
        <v>125</v>
      </c>
      <c r="F11" s="12" t="s">
        <v>126</v>
      </c>
      <c r="G11" s="20">
        <v>45</v>
      </c>
      <c r="H11" s="12" t="s">
        <v>132</v>
      </c>
    </row>
  </sheetData>
  <autoFilter ref="A5:H5"/>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2"/>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0</v>
      </c>
    </row>
    <row r="2" ht="18" customHeight="1" spans="2:2" x14ac:dyDescent="0.25">
      <c r="B2" s="2" t="s">
        <v>84</v>
      </c>
    </row>
    <row r="3" ht="16" customHeight="1" spans="2:2" x14ac:dyDescent="0.25">
      <c r="B3" s="3" t="s">
        <v>2</v>
      </c>
    </row>
    <row r="4" spans="1:4" x14ac:dyDescent="0.25">
      <c r="A4" s="4"/>
      <c r="B4" s="4"/>
      <c r="C4" s="4"/>
      <c r="D4" s="4"/>
    </row>
    <row r="5" ht="24" customHeight="1" spans="2:2" x14ac:dyDescent="0.25">
      <c r="B5" s="21" t="s">
        <v>133</v>
      </c>
    </row>
    <row r="6" ht="20" customHeight="1" spans="2:4" x14ac:dyDescent="0.25">
      <c r="B6" s="22" t="s">
        <v>134</v>
      </c>
      <c r="C6" s="23">
        <v>45</v>
      </c>
      <c r="D6" s="24" t="s">
        <v>135</v>
      </c>
    </row>
    <row r="7" ht="20" customHeight="1" spans="2:4" x14ac:dyDescent="0.25">
      <c r="B7" s="22" t="s">
        <v>136</v>
      </c>
      <c r="C7" s="25">
        <v>7.5</v>
      </c>
      <c r="D7" s="24" t="s">
        <v>137</v>
      </c>
    </row>
    <row r="8" ht="20" customHeight="1" spans="2:4" x14ac:dyDescent="0.25">
      <c r="B8" s="22" t="s">
        <v>138</v>
      </c>
      <c r="C8" s="23">
        <v>11</v>
      </c>
    </row>
    <row r="9" ht="20" customHeight="1" spans="2:4" x14ac:dyDescent="0.25">
      <c r="B9" s="22" t="s">
        <v>139</v>
      </c>
      <c r="C9" s="26" t="s">
        <v>140</v>
      </c>
    </row>
    <row r="10" ht="20" customHeight="1" spans="2:4" x14ac:dyDescent="0.25">
      <c r="B10" s="22" t="s">
        <v>141</v>
      </c>
      <c r="C10" s="26" t="s">
        <v>142</v>
      </c>
    </row>
    <row r="11" ht="24" customHeight="1" spans="2:2" x14ac:dyDescent="0.25">
      <c r="B11" s="21" t="s">
        <v>143</v>
      </c>
    </row>
    <row r="12" ht="20" customHeight="1" spans="2:4" x14ac:dyDescent="0.25">
      <c r="B12" s="22" t="s">
        <v>144</v>
      </c>
      <c r="C12" s="27">
        <f>COUNTA('Haftalık Vardiya'!$C$6:$C$45)</f>
      </c>
    </row>
    <row r="13" ht="20" customHeight="1" spans="2:4" x14ac:dyDescent="0.25">
      <c r="B13" s="22" t="s">
        <v>145</v>
      </c>
      <c r="C13" s="28">
        <f>SUM('Haftalık Vardiya'!$L$6:$L$45)</f>
      </c>
    </row>
    <row r="14" ht="20" customHeight="1" spans="2:4" x14ac:dyDescent="0.25">
      <c r="B14" s="22" t="s">
        <v>146</v>
      </c>
      <c r="C14" s="27">
        <f>COUNTIF('Haftalık Vardiya'!$M$6:$M$45,"&gt;0")</f>
      </c>
      <c r="D14" s="24" t="s">
        <v>147</v>
      </c>
    </row>
    <row r="15" ht="20" customHeight="1" spans="2:4" x14ac:dyDescent="0.25">
      <c r="B15" s="22" t="s">
        <v>148</v>
      </c>
      <c r="C15" s="28">
        <f>SUM('Haftalık Vardiya'!$M$6:$M$45)</f>
      </c>
    </row>
    <row r="16" ht="20" customHeight="1" spans="2:4" x14ac:dyDescent="0.25">
      <c r="B16" s="22" t="s">
        <v>149</v>
      </c>
      <c r="C16" s="27">
        <f>COUNTIF('Haftalık Vardiya'!$P$6:$P$45,"Hafta tatili yok")</f>
      </c>
      <c r="D16" s="24" t="s">
        <v>150</v>
      </c>
    </row>
    <row r="17" ht="20" customHeight="1" spans="2:4" x14ac:dyDescent="0.25">
      <c r="B17" s="22" t="s">
        <v>151</v>
      </c>
      <c r="C17" s="27">
        <f>SUM('Haftalık Vardiya'!$N$6:$N$45)</f>
      </c>
    </row>
    <row r="18" ht="20" customHeight="1" spans="2:4" x14ac:dyDescent="0.25">
      <c r="B18" s="22" t="s">
        <v>152</v>
      </c>
      <c r="C18" s="27">
        <f>SUMPRODUCT(('Vardiya Kodları'!$J$6:$J$25&lt;&gt;"")*('Vardiya Kodları'!$J$6:$J$25&lt;&gt;"Uygun"))</f>
      </c>
      <c r="D18" s="24" t="s">
        <v>153</v>
      </c>
    </row>
    <row r="19" ht="24" customHeight="1" spans="2:2" x14ac:dyDescent="0.25">
      <c r="B19" s="21" t="s">
        <v>154</v>
      </c>
    </row>
    <row r="20" ht="20" customHeight="1" spans="2:4" x14ac:dyDescent="0.25">
      <c r="B20" s="22" t="s">
        <v>155</v>
      </c>
      <c r="C20" s="26" t="s">
        <v>156</v>
      </c>
    </row>
    <row r="21" ht="20" customHeight="1" spans="2:4" x14ac:dyDescent="0.25">
      <c r="B21" s="22" t="s">
        <v>157</v>
      </c>
      <c r="C21" s="26" t="s">
        <v>156</v>
      </c>
    </row>
    <row r="22" ht="20" customHeight="1" spans="2:4" x14ac:dyDescent="0.25">
      <c r="B22" s="22" t="s">
        <v>158</v>
      </c>
      <c r="C22" s="26" t="s">
        <v>140</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159</v>
      </c>
    </row>
    <row r="2" ht="18" customHeight="1" spans="2:2" x14ac:dyDescent="0.25">
      <c r="B2" s="2" t="s">
        <v>0</v>
      </c>
    </row>
    <row r="3" ht="16" customHeight="1" spans="2:2" x14ac:dyDescent="0.25">
      <c r="B3" s="3" t="s">
        <v>2</v>
      </c>
    </row>
    <row r="4" spans="1:2" x14ac:dyDescent="0.25">
      <c r="A4" s="4"/>
      <c r="B4" s="4"/>
    </row>
    <row r="5" ht="60" customHeight="1" spans="2:2" x14ac:dyDescent="0.25">
      <c r="B5" s="29" t="s">
        <v>160</v>
      </c>
    </row>
    <row r="7" ht="22" customHeight="1" spans="2:2" x14ac:dyDescent="0.25">
      <c r="B7" s="30" t="s">
        <v>161</v>
      </c>
    </row>
    <row r="8" ht="45" customHeight="1" spans="2:2" x14ac:dyDescent="0.25">
      <c r="B8" s="29" t="s">
        <v>162</v>
      </c>
    </row>
    <row r="9" ht="45" customHeight="1" spans="2:2" x14ac:dyDescent="0.25">
      <c r="B9" s="29" t="s">
        <v>163</v>
      </c>
    </row>
    <row r="10" ht="30" customHeight="1" spans="2:2" x14ac:dyDescent="0.25">
      <c r="B10" s="29" t="s">
        <v>164</v>
      </c>
    </row>
    <row r="11" ht="45" customHeight="1" spans="2:2" x14ac:dyDescent="0.25">
      <c r="B11" s="29" t="s">
        <v>165</v>
      </c>
    </row>
    <row r="12" ht="30" customHeight="1" spans="2:2" x14ac:dyDescent="0.25">
      <c r="B12" s="29" t="s">
        <v>166</v>
      </c>
    </row>
    <row r="13" ht="45" customHeight="1" spans="2:2" x14ac:dyDescent="0.25">
      <c r="B13" s="29" t="s">
        <v>167</v>
      </c>
    </row>
    <row r="14" ht="60" customHeight="1" spans="2:2" x14ac:dyDescent="0.25">
      <c r="B14" s="29" t="s">
        <v>168</v>
      </c>
    </row>
    <row r="15" ht="30" customHeight="1" spans="2:2" x14ac:dyDescent="0.25">
      <c r="B15" s="29" t="s">
        <v>169</v>
      </c>
    </row>
    <row r="16" ht="30" customHeight="1" spans="2:2" x14ac:dyDescent="0.25">
      <c r="B16" s="29" t="s">
        <v>170</v>
      </c>
    </row>
    <row r="17" ht="8" customHeight="1" spans="2:2" x14ac:dyDescent="0.25">
      <c r="B17" s="29" t="s">
        <v>171</v>
      </c>
    </row>
    <row r="18" ht="30" customHeight="1" spans="2:2" x14ac:dyDescent="0.25">
      <c r="B18" s="31" t="s">
        <v>172</v>
      </c>
    </row>
    <row r="20" ht="20" customHeight="1" spans="2:2" x14ac:dyDescent="0.25">
      <c r="B20" s="32" t="s">
        <v>173</v>
      </c>
    </row>
    <row r="21" ht="30" customHeight="1" spans="2:2" x14ac:dyDescent="0.25">
      <c r="B21" s="29" t="s">
        <v>174</v>
      </c>
    </row>
    <row r="23" ht="18" customHeight="1" spans="2:2" x14ac:dyDescent="0.25">
      <c r="B23" s="33" t="s">
        <v>175</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Haftalık Vardiya</vt:lpstr>
      <vt:lpstr>Aylık Vardiya</vt:lpstr>
      <vt:lpstr>Vardiya Kodları</vt:lpstr>
      <vt:lpstr>3 Vardiya Rotasyon</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Vardiya Çizelgesi</dc:title>
  <dc:subject/>
  <dc:description/>
  <cp:keywords/>
  <cp:category/>
  <cp:lastModifiedBy>Unknown</cp:lastModifiedBy>
  <dcterms:created xsi:type="dcterms:W3CDTF">2026-10-12T09:00:00Z</dcterms:created>
  <dcterms:modified xsi:type="dcterms:W3CDTF">2026-10-12T09:00:00Z</dcterms:modified>
</cp:coreProperties>
</file>