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Pusula" state="visible" r:id="rId4"/>
    <sheet sheetId="2" name="Bordro Listesi" state="visible" r:id="rId5"/>
    <sheet sheetId="3" name="Parametreler" state="visible" r:id="rId6"/>
    <sheet sheetId="4" name="Nasıl Kullanılır" state="visible" r:id="rId7"/>
  </sheets>
  <definedNames>
    <definedName name="_xlnm.Print_Titles" localSheetId="1">'Bordro Listesi'!$5:$5</definedName>
  </definedName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J5" authorId="0">
      <text>
        <r>
          <t>İstisna sonrası tutarı bordro programından girin.</t>
        </r>
      </text>
    </comment>
    <comment ref="K5" authorId="0">
      <text>
        <r>
          <t>İstisna sonrası tutar.</t>
        </r>
      </text>
    </comment>
  </commentList>
</comments>
</file>

<file path=xl/sharedStrings.xml><?xml version="1.0" encoding="utf-8"?>
<sst xmlns="http://schemas.openxmlformats.org/spreadsheetml/2006/main" count="131" uniqueCount="124">
  <si>
    <t>Ücret Hesap Pusulası</t>
  </si>
  <si>
    <t>İş Kanunu md. 37 · Dönem: [Ay / Yıl] · [Şirket Unvanı]</t>
  </si>
  <si>
    <t>ikpartner.com  ·  Ücretsiz İK şablonu  ·  0538 949 22 87</t>
  </si>
  <si>
    <t>Çalışan ve Dönem Bilgileri</t>
  </si>
  <si>
    <t>İşveren unvanı / SGK sicil no</t>
  </si>
  <si>
    <t>[Şirket Unvanı] / [Sicil No]</t>
  </si>
  <si>
    <t>Çalışanın adı soyadı</t>
  </si>
  <si>
    <t>[Ad Soyad]</t>
  </si>
  <si>
    <t>T.C. kimlik no / sicil no</t>
  </si>
  <si>
    <t>[T.C. Kimlik No] / [Sicil No]</t>
  </si>
  <si>
    <t>Görev / departman</t>
  </si>
  <si>
    <t>[Unvan] / [Departman]</t>
  </si>
  <si>
    <t>Bordro dönemi</t>
  </si>
  <si>
    <t>[Ay / Yıl]</t>
  </si>
  <si>
    <t>Prim gün sayısı</t>
  </si>
  <si>
    <t>Tam ayda 30; eksik gün nedenini belgeleyin.</t>
  </si>
  <si>
    <t>Eksik gün sayısı</t>
  </si>
  <si>
    <t>Prim günü + eksik gün = ayın gün sayısı / 30</t>
  </si>
  <si>
    <t>Fazla çalışma (saat)</t>
  </si>
  <si>
    <t>Haftalık 45 saati aşan süreler; %50 zamlı.</t>
  </si>
  <si>
    <t>Kazançlar (Brüt)</t>
  </si>
  <si>
    <t>Aylık brüt ücret (kıst dahil)</t>
  </si>
  <si>
    <t>Örnek: 2026 brüt asgari ücret</t>
  </si>
  <si>
    <t>Fazla çalışma ücreti</t>
  </si>
  <si>
    <t>Hafta tatili / genel tatil çalışma ücreti</t>
  </si>
  <si>
    <t>Prim / ikramiye</t>
  </si>
  <si>
    <t>Diğer SGK'ya tabi ödemeler</t>
  </si>
  <si>
    <t>SGK'ya tabi olmayan ödemeler</t>
  </si>
  <si>
    <t>Mali müşavirle teyit edin.</t>
  </si>
  <si>
    <t>TOPLAM BRÜT KAZANÇ</t>
  </si>
  <si>
    <t>Yasal Kesintiler</t>
  </si>
  <si>
    <t>SGK matrahı (prime esas kazanç)</t>
  </si>
  <si>
    <t>Alt / üst sınır uygulanmış tutar</t>
  </si>
  <si>
    <t>SGK işçi payı</t>
  </si>
  <si>
    <t>İşsizlik sigortası işçi payı</t>
  </si>
  <si>
    <t>Gelir vergisi matrahı (bilgi)</t>
  </si>
  <si>
    <t>Kümülatif matrah bordro programında izlenir.</t>
  </si>
  <si>
    <t>Gelir vergisi (istisna sonrası)</t>
  </si>
  <si>
    <t>Bordro programından / mali müşavirden girin.</t>
  </si>
  <si>
    <t>Damga vergisi (istisna sonrası)</t>
  </si>
  <si>
    <t>Oran binde 7,59; asgari ücrete isabet eden kısım istisna.</t>
  </si>
  <si>
    <t>Toplam yasal kesinti</t>
  </si>
  <si>
    <t>Diğer Kesintiler</t>
  </si>
  <si>
    <t>Avans mahsubu</t>
  </si>
  <si>
    <t>İcra / nafaka kesintisi</t>
  </si>
  <si>
    <t>Ücretin dörtte biri sınırı (nafaka hariç) - md. 35</t>
  </si>
  <si>
    <t>Sendika aidatı</t>
  </si>
  <si>
    <t>BES katkı payı</t>
  </si>
  <si>
    <t>Diğer kesinti / ücret kesme cezası</t>
  </si>
  <si>
    <t>md. 38 sınırlarına uyun.</t>
  </si>
  <si>
    <t>Toplam diğer kesinti</t>
  </si>
  <si>
    <t>Ödeme</t>
  </si>
  <si>
    <t>NET ÖDENECEK TUTAR</t>
  </si>
  <si>
    <t>Ödeme tarihi</t>
  </si>
  <si>
    <t>[GG.AA.YYYY]</t>
  </si>
  <si>
    <t>Ödeme şekli / banka hesabı</t>
  </si>
  <si>
    <t>[Banka] / [IBAN]</t>
  </si>
  <si>
    <t>İşveren Maliyeti (bilgi amaçlı)</t>
  </si>
  <si>
    <t>SGK işveren payı (indirim sonrası)</t>
  </si>
  <si>
    <t>İşsizlik sigortası işveren payı</t>
  </si>
  <si>
    <t>TOPLAM İŞVEREN MALİYETİ</t>
  </si>
  <si>
    <t>Teşvikler ve destekler hariç</t>
  </si>
  <si>
    <t>Teslim</t>
  </si>
  <si>
    <t>Pusulayı teslim alan (çalışan) / tarih</t>
  </si>
  <si>
    <t>[Ad Soyad] / [GG.AA.YYYY]</t>
  </si>
  <si>
    <t>Dönem Bordro Listesi</t>
  </si>
  <si>
    <t>Dönem: [Ay / Yıl] · Tüm çalışanların kazanç, kesinti ve pusula teslim özeti</t>
  </si>
  <si>
    <t>Sıra</t>
  </si>
  <si>
    <t>Sicil No</t>
  </si>
  <si>
    <t>Ad Soyad</t>
  </si>
  <si>
    <t>Prim Gün</t>
  </si>
  <si>
    <t>SGK'ya Tabi Brüt</t>
  </si>
  <si>
    <t>Tabi Olmayan Ödeme</t>
  </si>
  <si>
    <t>SGK Matrahı</t>
  </si>
  <si>
    <t>SGK İşçi</t>
  </si>
  <si>
    <t>İşsizlik İşçi</t>
  </si>
  <si>
    <t>Gelir Vergisi</t>
  </si>
  <si>
    <t>Damga Vergisi</t>
  </si>
  <si>
    <t>Diğer Kesinti</t>
  </si>
  <si>
    <t>Net Ödenecek</t>
  </si>
  <si>
    <t>İşveren Maliyeti</t>
  </si>
  <si>
    <t>Pusula Verildi</t>
  </si>
  <si>
    <t>1001</t>
  </si>
  <si>
    <t>Örnek Çalışan</t>
  </si>
  <si>
    <t>Evet</t>
  </si>
  <si>
    <t>TOPLAM</t>
  </si>
  <si>
    <t>Bordro Parametreleri</t>
  </si>
  <si>
    <t>2026 oranları ve sınırları · mevzuat değiştiğinde mavi hücreleri güncelleyin</t>
  </si>
  <si>
    <t>2026 Oran ve Sınırları (güncellenebilir)</t>
  </si>
  <si>
    <t>SGK işçi payı (%)</t>
  </si>
  <si>
    <t>Malullük-yaşlılık-ölüm %9 + genel sağlık %5</t>
  </si>
  <si>
    <t>İşsizlik sigortası işçi payı (%)</t>
  </si>
  <si>
    <t>SGK işveren payı (%)</t>
  </si>
  <si>
    <t>2026 standart oran; tehlike sınıfına göre değişebilir</t>
  </si>
  <si>
    <t>İşsizlik sigortası işveren payı (%)</t>
  </si>
  <si>
    <t>PEK günlük alt sınır (2026)</t>
  </si>
  <si>
    <t>Aylık 33.030,00 TL</t>
  </si>
  <si>
    <t>PEK günlük üst sınır (2026)</t>
  </si>
  <si>
    <t>Aylık 297.270,00 TL (asgari ücretin 9 katı)</t>
  </si>
  <si>
    <t>Prim indirimi (puan)</t>
  </si>
  <si>
    <t>2026: imalat 5, imalat dışı 2, yararlanılmıyorsa 0</t>
  </si>
  <si>
    <t>Damga vergisi oranı (binde)</t>
  </si>
  <si>
    <t>Asgari ücrete isabet eden kısım istisna</t>
  </si>
  <si>
    <t>Brüt asgari ücret (01.01-31.12.2026)</t>
  </si>
  <si>
    <t>Bilgi amaçlı</t>
  </si>
  <si>
    <t>Net asgari ücret (2026)</t>
  </si>
  <si>
    <t>Hazırlık</t>
  </si>
  <si>
    <t>Hazırlayan</t>
  </si>
  <si>
    <t>Kontrol eden (bordro / mali müşavir)</t>
  </si>
  <si>
    <t>Nasıl Kullanılır?</t>
  </si>
  <si>
    <t>Çalışana her ücret ödemesinde verilmesi gereken ücret hesap pusulasını (İş Kanunu md. 37) hazırlamak için şablon. Kazanç kalemlerini ve gelir vergisi / damga vergisi tutarlarını girdiğinizde SGK ve işsizlik sigortası işçi payları, net ödenecek tutar ve işveren maliyeti otomatik hesaplanır. Gelir vergisi ve damga vergisi; kümülatif matrah, asgari ücret istisnası ve indirimlere bağlı olduğundan bordro programınızdan veya mali müşavirinizden alınarak girilir.</t>
  </si>
  <si>
    <t>Kullanım adımları</t>
  </si>
  <si>
    <t>1. Önce 'Parametreler' sayfasındaki 2026 oranlarını ve prime esas kazanç sınırlarını kontrol edin; mevzuat değiştiğinde yalnızca bu mavi hücreleri güncelleyin. Prim indirimi hücresine işyerinizin yararlandığı puanı yazın (2026: imalat 5, imalat dışı 2; yararlanılmıyorsa 0).</t>
  </si>
  <si>
    <t>2. 'Pusula' sayfasında mavi zeminli hücreler giriş hücreleridir: çalışan bilgileri, prim gün sayısı, kazanç kalemleri, gelir vergisi, damga vergisi ve diğer kesintiler.</t>
  </si>
  <si>
    <t>3. SGK matrahı, prime esas kazanç alt ve üst sınırlarına (günlük sınır × prim günü) göre otomatik sınırlanır. SGK'ya tabi olmayan ödemeleri ayrı satıra yazın; hangi ödemenin prime tabi olduğunu mali müşavirinizle teyit edin.</t>
  </si>
  <si>
    <t>4. Gelir vergisi ve damga vergisi satırlarına, asgari ücret istisnası uygulanmış (indirilmiş) tutarları girin. Örnek değerler 2026 asgari ücretine göredir: brüt 33.030 TL için net 28.075,50 TL.</t>
  </si>
  <si>
    <t>5. İcra/nafaka, avans, sendika aidatı ve BES gibi kesintileri 'Diğer Kesintiler' bölümüne yazın; ücret kesme cezası md. 38 sınırlarına tabidir.</t>
  </si>
  <si>
    <t>6. 'Bordro Listesi' sayfası aynı dönemdeki tüm çalışanların özetini tutar; her çalışan için pusulanın verilip verilmediğini açılır listeden işaretleyin.</t>
  </si>
  <si>
    <t>7. Pusulayı yazdırıp veya PDF olarak çalışana verin; teslim kaydını saklayın. Ücret hesap pusulası düzenlenmemesi 2026 yılında 9.943 TL idari para cezası gerektirir.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</si>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</sst>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₺&quot;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13B8A7"/>
      <sz val="12"/>
      <name val="Calibri"/>
    </font>
    <font>
      <b/>
      <color rgb="FF0E2849"/>
      <sz val="10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5F8FB"/>
      </patternFill>
    </fill>
    <fill>
      <patternFill patternType="solid">
        <fgColor rgb="FFEAF1F8"/>
      </patternFill>
    </fill>
    <fill>
      <patternFill patternType="solid">
        <fgColor rgb="FF0E2849"/>
      </patternFill>
    </fill>
    <fill>
      <patternFill patternType="solid">
        <fgColor rgb="FFE3F6F4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5" fillId="2" borderId="2" xfId="0" applyFont="1" applyFill="1" applyBorder="1"/>
    <xf numFmtId="0" fontId="6" fillId="3" borderId="2" xfId="0" applyFont="1" applyFill="1" applyBorder="1" applyAlignment="1">
      <alignment horizontal="right"/>
    </xf>
    <xf numFmtId="3" fontId="6" fillId="3" borderId="2" xfId="0" applyNumberFormat="1" applyFont="1" applyFill="1" applyBorder="1" applyAlignment="1">
      <alignment horizontal="right"/>
    </xf>
    <xf numFmtId="0" fontId="7" fillId="0" borderId="0" xfId="0" applyFont="1"/>
    <xf numFmtId="4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0" fontId="9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1" fillId="0" borderId="2" xfId="0" applyFont="1" applyBorder="1"/>
    <xf numFmtId="3" fontId="11" fillId="0" borderId="2" xfId="0" applyNumberFormat="1" applyFont="1" applyBorder="1"/>
    <xf numFmtId="164" fontId="11" fillId="0" borderId="2" xfId="0" applyNumberFormat="1" applyFont="1" applyBorder="1"/>
    <xf numFmtId="164" fontId="12" fillId="2" borderId="2" xfId="0" applyNumberFormat="1" applyFont="1" applyFill="1" applyBorder="1"/>
    <xf numFmtId="0" fontId="11" fillId="0" borderId="2" xfId="0" applyFont="1" applyBorder="1" applyAlignment="1">
      <alignment horizontal="center"/>
    </xf>
    <xf numFmtId="0" fontId="13" fillId="0" borderId="2" xfId="0" applyFont="1" applyBorder="1"/>
    <xf numFmtId="3" fontId="13" fillId="0" borderId="2" xfId="0" applyNumberFormat="1" applyFont="1" applyBorder="1"/>
    <xf numFmtId="164" fontId="13" fillId="0" borderId="2" xfId="0" applyNumberFormat="1" applyFont="1" applyBorder="1"/>
    <xf numFmtId="0" fontId="13" fillId="0" borderId="2" xfId="0" applyFont="1" applyBorder="1" applyAlignment="1">
      <alignment horizontal="center"/>
    </xf>
    <xf numFmtId="0" fontId="5" fillId="5" borderId="3" xfId="0" applyFont="1" applyFill="1" applyBorder="1"/>
    <xf numFmtId="3" fontId="5" fillId="5" borderId="3" xfId="0" applyNumberFormat="1" applyFont="1" applyFill="1" applyBorder="1"/>
    <xf numFmtId="164" fontId="5" fillId="5" borderId="3" xfId="0" applyNumberFormat="1" applyFont="1" applyFill="1" applyBorder="1"/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E3F6F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52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5" t="s">
        <v>3</v>
      </c>
    </row>
    <row r="6" ht="20" customHeight="1" spans="2:4" x14ac:dyDescent="0.25">
      <c r="B6" s="6" t="s">
        <v>4</v>
      </c>
      <c r="C6" s="7" t="s">
        <v>5</v>
      </c>
    </row>
    <row r="7" ht="20" customHeight="1" spans="2:4" x14ac:dyDescent="0.25">
      <c r="B7" s="6" t="s">
        <v>6</v>
      </c>
      <c r="C7" s="7" t="s">
        <v>7</v>
      </c>
    </row>
    <row r="8" ht="20" customHeight="1" spans="2:4" x14ac:dyDescent="0.25">
      <c r="B8" s="6" t="s">
        <v>8</v>
      </c>
      <c r="C8" s="7" t="s">
        <v>9</v>
      </c>
    </row>
    <row r="9" ht="20" customHeight="1" spans="2:4" x14ac:dyDescent="0.25">
      <c r="B9" s="6" t="s">
        <v>10</v>
      </c>
      <c r="C9" s="7" t="s">
        <v>11</v>
      </c>
    </row>
    <row r="10" ht="20" customHeight="1" spans="2:4" x14ac:dyDescent="0.25">
      <c r="B10" s="6" t="s">
        <v>12</v>
      </c>
      <c r="C10" s="7" t="s">
        <v>13</v>
      </c>
    </row>
    <row r="11" ht="20" customHeight="1" spans="2:4" x14ac:dyDescent="0.25">
      <c r="B11" s="6" t="s">
        <v>14</v>
      </c>
      <c r="C11" s="8">
        <v>30</v>
      </c>
      <c r="D11" s="9" t="s">
        <v>15</v>
      </c>
    </row>
    <row r="12" ht="20" customHeight="1" spans="2:4" x14ac:dyDescent="0.25">
      <c r="B12" s="6" t="s">
        <v>16</v>
      </c>
      <c r="C12" s="8">
        <v>0</v>
      </c>
      <c r="D12" s="9" t="s">
        <v>17</v>
      </c>
    </row>
    <row r="13" ht="20" customHeight="1" spans="2:4" x14ac:dyDescent="0.25">
      <c r="B13" s="6" t="s">
        <v>18</v>
      </c>
      <c r="C13" s="10">
        <v>0</v>
      </c>
      <c r="D13" s="9" t="s">
        <v>19</v>
      </c>
    </row>
    <row r="14" ht="24" customHeight="1" spans="2:2" x14ac:dyDescent="0.25">
      <c r="B14" s="5" t="s">
        <v>20</v>
      </c>
    </row>
    <row r="15" ht="20" customHeight="1" spans="2:4" x14ac:dyDescent="0.25">
      <c r="B15" s="6" t="s">
        <v>21</v>
      </c>
      <c r="C15" s="11">
        <v>33030</v>
      </c>
      <c r="D15" s="9" t="s">
        <v>22</v>
      </c>
    </row>
    <row r="16" ht="20" customHeight="1" spans="2:4" x14ac:dyDescent="0.25">
      <c r="B16" s="6" t="s">
        <v>23</v>
      </c>
      <c r="C16" s="11">
        <v>0</v>
      </c>
    </row>
    <row r="17" ht="20" customHeight="1" spans="2:4" x14ac:dyDescent="0.25">
      <c r="B17" s="6" t="s">
        <v>24</v>
      </c>
      <c r="C17" s="11">
        <v>0</v>
      </c>
    </row>
    <row r="18" ht="20" customHeight="1" spans="2:4" x14ac:dyDescent="0.25">
      <c r="B18" s="6" t="s">
        <v>25</v>
      </c>
      <c r="C18" s="11">
        <v>0</v>
      </c>
    </row>
    <row r="19" ht="20" customHeight="1" spans="2:4" x14ac:dyDescent="0.25">
      <c r="B19" s="6" t="s">
        <v>26</v>
      </c>
      <c r="C19" s="11">
        <v>0</v>
      </c>
    </row>
    <row r="20" ht="20" customHeight="1" spans="2:4" x14ac:dyDescent="0.25">
      <c r="B20" s="6" t="s">
        <v>27</v>
      </c>
      <c r="C20" s="11">
        <v>0</v>
      </c>
      <c r="D20" s="9" t="s">
        <v>28</v>
      </c>
    </row>
    <row r="21" ht="20" customHeight="1" spans="2:4" x14ac:dyDescent="0.25">
      <c r="B21" s="6" t="s">
        <v>29</v>
      </c>
      <c r="C21" s="12">
        <f>SUM(C15:C20)</f>
      </c>
    </row>
    <row r="22" ht="24" customHeight="1" spans="2:2" x14ac:dyDescent="0.25">
      <c r="B22" s="5" t="s">
        <v>30</v>
      </c>
    </row>
    <row r="23" ht="20" customHeight="1" spans="2:4" x14ac:dyDescent="0.25">
      <c r="B23" s="6" t="s">
        <v>31</v>
      </c>
      <c r="C23" s="12">
        <f>IF(C11=0,0,MIN(MAX(SUM(C15:C19),Parametreler!C10*C11),Parametreler!C11*C11))</f>
      </c>
      <c r="D23" s="9" t="s">
        <v>32</v>
      </c>
    </row>
    <row r="24" ht="20" customHeight="1" spans="2:4" x14ac:dyDescent="0.25">
      <c r="B24" s="6" t="s">
        <v>33</v>
      </c>
      <c r="C24" s="12">
        <f>ROUND(C23*Parametreler!C6/100,2)</f>
      </c>
    </row>
    <row r="25" ht="20" customHeight="1" spans="2:4" x14ac:dyDescent="0.25">
      <c r="B25" s="6" t="s">
        <v>34</v>
      </c>
      <c r="C25" s="12">
        <f>ROUND(C23*Parametreler!C7/100,2)</f>
      </c>
    </row>
    <row r="26" ht="20" customHeight="1" spans="2:4" x14ac:dyDescent="0.25">
      <c r="B26" s="6" t="s">
        <v>35</v>
      </c>
      <c r="C26" s="12">
        <f>MAX(0,SUM(C15:C19)-C24-C25)</f>
      </c>
      <c r="D26" s="9" t="s">
        <v>36</v>
      </c>
    </row>
    <row r="27" ht="20" customHeight="1" spans="2:4" x14ac:dyDescent="0.25">
      <c r="B27" s="6" t="s">
        <v>37</v>
      </c>
      <c r="C27" s="11">
        <v>0</v>
      </c>
      <c r="D27" s="9" t="s">
        <v>38</v>
      </c>
    </row>
    <row r="28" ht="20" customHeight="1" spans="2:4" x14ac:dyDescent="0.25">
      <c r="B28" s="6" t="s">
        <v>39</v>
      </c>
      <c r="C28" s="11">
        <v>0</v>
      </c>
      <c r="D28" s="9" t="s">
        <v>40</v>
      </c>
    </row>
    <row r="29" ht="20" customHeight="1" spans="2:4" x14ac:dyDescent="0.25">
      <c r="B29" s="6" t="s">
        <v>41</v>
      </c>
      <c r="C29" s="12">
        <f>C24+C25+C27+C28</f>
      </c>
    </row>
    <row r="30" ht="24" customHeight="1" spans="2:2" x14ac:dyDescent="0.25">
      <c r="B30" s="5" t="s">
        <v>42</v>
      </c>
    </row>
    <row r="31" ht="20" customHeight="1" spans="2:4" x14ac:dyDescent="0.25">
      <c r="B31" s="6" t="s">
        <v>43</v>
      </c>
      <c r="C31" s="11">
        <v>0</v>
      </c>
    </row>
    <row r="32" ht="20" customHeight="1" spans="2:4" x14ac:dyDescent="0.25">
      <c r="B32" s="6" t="s">
        <v>44</v>
      </c>
      <c r="C32" s="11">
        <v>0</v>
      </c>
      <c r="D32" s="9" t="s">
        <v>45</v>
      </c>
    </row>
    <row r="33" ht="20" customHeight="1" spans="2:4" x14ac:dyDescent="0.25">
      <c r="B33" s="6" t="s">
        <v>46</v>
      </c>
      <c r="C33" s="11">
        <v>0</v>
      </c>
    </row>
    <row r="34" ht="20" customHeight="1" spans="2:4" x14ac:dyDescent="0.25">
      <c r="B34" s="6" t="s">
        <v>47</v>
      </c>
      <c r="C34" s="11">
        <v>0</v>
      </c>
    </row>
    <row r="35" ht="20" customHeight="1" spans="2:4" x14ac:dyDescent="0.25">
      <c r="B35" s="6" t="s">
        <v>48</v>
      </c>
      <c r="C35" s="11">
        <v>0</v>
      </c>
      <c r="D35" s="9" t="s">
        <v>49</v>
      </c>
    </row>
    <row r="36" ht="20" customHeight="1" spans="2:4" x14ac:dyDescent="0.25">
      <c r="B36" s="6" t="s">
        <v>50</v>
      </c>
      <c r="C36" s="12">
        <f>SUM(C31:C35)</f>
      </c>
    </row>
    <row r="37" ht="24" customHeight="1" spans="2:2" x14ac:dyDescent="0.25">
      <c r="B37" s="5" t="s">
        <v>51</v>
      </c>
    </row>
    <row r="38" ht="20" customHeight="1" spans="2:4" x14ac:dyDescent="0.25">
      <c r="B38" s="6" t="s">
        <v>52</v>
      </c>
      <c r="C38" s="12">
        <f>C21-C29-C36</f>
      </c>
    </row>
    <row r="39" ht="20" customHeight="1" spans="2:4" x14ac:dyDescent="0.25">
      <c r="B39" s="6" t="s">
        <v>53</v>
      </c>
      <c r="C39" s="7" t="s">
        <v>54</v>
      </c>
    </row>
    <row r="40" ht="20" customHeight="1" spans="2:4" x14ac:dyDescent="0.25">
      <c r="B40" s="6" t="s">
        <v>55</v>
      </c>
      <c r="C40" s="7" t="s">
        <v>56</v>
      </c>
    </row>
    <row r="41" ht="24" customHeight="1" spans="2:2" x14ac:dyDescent="0.25">
      <c r="B41" s="5" t="s">
        <v>57</v>
      </c>
    </row>
    <row r="42" ht="20" customHeight="1" spans="2:4" x14ac:dyDescent="0.25">
      <c r="B42" s="6" t="s">
        <v>58</v>
      </c>
      <c r="C42" s="12">
        <f>ROUND(C23*(Parametreler!C8-Parametreler!C12)/100,2)</f>
      </c>
    </row>
    <row r="43" ht="20" customHeight="1" spans="2:4" x14ac:dyDescent="0.25">
      <c r="B43" s="6" t="s">
        <v>59</v>
      </c>
      <c r="C43" s="12">
        <f>ROUND(C23*Parametreler!C9/100,2)</f>
      </c>
    </row>
    <row r="44" ht="20" customHeight="1" spans="2:4" x14ac:dyDescent="0.25">
      <c r="B44" s="6" t="s">
        <v>60</v>
      </c>
      <c r="C44" s="12">
        <f>C21+C42+C43</f>
      </c>
      <c r="D44" s="9" t="s">
        <v>61</v>
      </c>
    </row>
    <row r="45" ht="24" customHeight="1" spans="2:2" x14ac:dyDescent="0.25">
      <c r="B45" s="5" t="s">
        <v>62</v>
      </c>
    </row>
    <row r="46" ht="20" customHeight="1" spans="2:4" x14ac:dyDescent="0.25">
      <c r="B46" s="6" t="s">
        <v>63</v>
      </c>
      <c r="C46" s="7" t="s">
        <v>64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22" customWidth="1"/>
    <col min="5" max="5" width="15" customWidth="1"/>
    <col min="6" max="6" width="14" customWidth="1"/>
    <col min="7" max="7" width="15" customWidth="1"/>
    <col min="8" max="8" width="13" customWidth="1"/>
    <col min="9" max="9" width="12" customWidth="1"/>
    <col min="10" max="10" width="13" customWidth="1"/>
    <col min="11" max="11" width="12" customWidth="1"/>
    <col min="12" max="12" width="13" customWidth="1"/>
    <col min="13" max="13" width="15" customWidth="1"/>
    <col min="14" max="14" width="16" customWidth="1"/>
    <col min="15" max="15" width="11" customWidth="1"/>
  </cols>
  <sheetData>
    <row r="1" ht="34" customHeight="1" spans="2:2" x14ac:dyDescent="0.25">
      <c r="B1" s="1" t="s">
        <v>65</v>
      </c>
    </row>
    <row r="2" ht="18" customHeight="1" spans="2:2" x14ac:dyDescent="0.25">
      <c r="B2" s="2" t="s">
        <v>66</v>
      </c>
    </row>
    <row r="3" ht="16" customHeight="1" spans="2:2" x14ac:dyDescent="0.25">
      <c r="B3" s="3" t="s">
        <v>2</v>
      </c>
    </row>
    <row r="4" spans="1:1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ht="30" customHeight="1" spans="1:15" x14ac:dyDescent="0.25">
      <c r="A5" s="13" t="s">
        <v>67</v>
      </c>
      <c r="B5" s="13" t="s">
        <v>68</v>
      </c>
      <c r="C5" s="13" t="s">
        <v>69</v>
      </c>
      <c r="D5" s="13" t="s">
        <v>70</v>
      </c>
      <c r="E5" s="13" t="s">
        <v>71</v>
      </c>
      <c r="F5" s="13" t="s">
        <v>72</v>
      </c>
      <c r="G5" s="13" t="s">
        <v>73</v>
      </c>
      <c r="H5" s="13" t="s">
        <v>74</v>
      </c>
      <c r="I5" s="13" t="s">
        <v>75</v>
      </c>
      <c r="J5" s="13" t="s">
        <v>76</v>
      </c>
      <c r="K5" s="13" t="s">
        <v>77</v>
      </c>
      <c r="L5" s="13" t="s">
        <v>78</v>
      </c>
      <c r="M5" s="13" t="s">
        <v>79</v>
      </c>
      <c r="N5" s="13" t="s">
        <v>80</v>
      </c>
      <c r="O5" s="13" t="s">
        <v>81</v>
      </c>
    </row>
    <row r="6" ht="18" customHeight="1" spans="1:15" x14ac:dyDescent="0.25">
      <c r="A6" s="14">
        <v>1</v>
      </c>
      <c r="B6" s="15" t="s">
        <v>82</v>
      </c>
      <c r="C6" s="15" t="s">
        <v>83</v>
      </c>
      <c r="D6" s="16">
        <v>30</v>
      </c>
      <c r="E6" s="17">
        <v>33030</v>
      </c>
      <c r="F6" s="17">
        <v>0</v>
      </c>
      <c r="G6" s="18">
        <f>IF(C6="","",IF(D6=0,0,MIN(MAX(E6,Parametreler!$C$10*D6),Parametreler!$C$11*D6)))</f>
      </c>
      <c r="H6" s="18">
        <f>IF(C6="","",ROUND(G6*Parametreler!$C$6/100,2))</f>
      </c>
      <c r="I6" s="18">
        <f>IF(C6="","",ROUND(G6*Parametreler!$C$7/100,2))</f>
      </c>
      <c r="J6" s="17">
        <v>0</v>
      </c>
      <c r="K6" s="17">
        <v>0</v>
      </c>
      <c r="L6" s="17">
        <v>0</v>
      </c>
      <c r="M6" s="18">
        <f>IF(C6="","",E6+F6-H6-I6-J6-K6-L6)</f>
      </c>
      <c r="N6" s="18">
        <f>IF(C6="","",E6+F6+ROUND(G6*(Parametreler!$C$8-Parametreler!$C$12)/100,2)+ROUND(G6*Parametreler!$C$9/100,2))</f>
      </c>
      <c r="O6" s="19" t="s">
        <v>84</v>
      </c>
    </row>
    <row r="7" ht="18" customHeight="1" spans="1:15" x14ac:dyDescent="0.25">
      <c r="A7" s="14">
        <v>2</v>
      </c>
      <c r="B7" s="20"/>
      <c r="C7" s="20"/>
      <c r="D7" s="21"/>
      <c r="E7" s="22"/>
      <c r="F7" s="22"/>
      <c r="G7" s="18">
        <f>IF(C7="","",IF(D7=0,0,MIN(MAX(E7,Parametreler!$C$10*D7),Parametreler!$C$11*D7)))</f>
      </c>
      <c r="H7" s="18">
        <f>IF(C7="","",ROUND(G7*Parametreler!$C$6/100,2))</f>
      </c>
      <c r="I7" s="18">
        <f>IF(C7="","",ROUND(G7*Parametreler!$C$7/100,2))</f>
      </c>
      <c r="J7" s="22"/>
      <c r="K7" s="22"/>
      <c r="L7" s="22"/>
      <c r="M7" s="18">
        <f>IF(C7="","",E7+F7-H7-I7-J7-K7-L7)</f>
      </c>
      <c r="N7" s="18">
        <f>IF(C7="","",E7+F7+ROUND(G7*(Parametreler!$C$8-Parametreler!$C$12)/100,2)+ROUND(G7*Parametreler!$C$9/100,2))</f>
      </c>
      <c r="O7" s="23"/>
    </row>
    <row r="8" ht="18" customHeight="1" spans="1:15" x14ac:dyDescent="0.25">
      <c r="A8" s="14">
        <v>3</v>
      </c>
      <c r="B8" s="20"/>
      <c r="C8" s="20"/>
      <c r="D8" s="21"/>
      <c r="E8" s="22"/>
      <c r="F8" s="22"/>
      <c r="G8" s="18">
        <f>IF(C8="","",IF(D8=0,0,MIN(MAX(E8,Parametreler!$C$10*D8),Parametreler!$C$11*D8)))</f>
      </c>
      <c r="H8" s="18">
        <f>IF(C8="","",ROUND(G8*Parametreler!$C$6/100,2))</f>
      </c>
      <c r="I8" s="18">
        <f>IF(C8="","",ROUND(G8*Parametreler!$C$7/100,2))</f>
      </c>
      <c r="J8" s="22"/>
      <c r="K8" s="22"/>
      <c r="L8" s="22"/>
      <c r="M8" s="18">
        <f>IF(C8="","",E8+F8-H8-I8-J8-K8-L8)</f>
      </c>
      <c r="N8" s="18">
        <f>IF(C8="","",E8+F8+ROUND(G8*(Parametreler!$C$8-Parametreler!$C$12)/100,2)+ROUND(G8*Parametreler!$C$9/100,2))</f>
      </c>
      <c r="O8" s="23"/>
    </row>
    <row r="9" ht="18" customHeight="1" spans="1:15" x14ac:dyDescent="0.25">
      <c r="A9" s="14">
        <v>4</v>
      </c>
      <c r="B9" s="20"/>
      <c r="C9" s="20"/>
      <c r="D9" s="21"/>
      <c r="E9" s="22"/>
      <c r="F9" s="22"/>
      <c r="G9" s="18">
        <f>IF(C9="","",IF(D9=0,0,MIN(MAX(E9,Parametreler!$C$10*D9),Parametreler!$C$11*D9)))</f>
      </c>
      <c r="H9" s="18">
        <f>IF(C9="","",ROUND(G9*Parametreler!$C$6/100,2))</f>
      </c>
      <c r="I9" s="18">
        <f>IF(C9="","",ROUND(G9*Parametreler!$C$7/100,2))</f>
      </c>
      <c r="J9" s="22"/>
      <c r="K9" s="22"/>
      <c r="L9" s="22"/>
      <c r="M9" s="18">
        <f>IF(C9="","",E9+F9-H9-I9-J9-K9-L9)</f>
      </c>
      <c r="N9" s="18">
        <f>IF(C9="","",E9+F9+ROUND(G9*(Parametreler!$C$8-Parametreler!$C$12)/100,2)+ROUND(G9*Parametreler!$C$9/100,2))</f>
      </c>
      <c r="O9" s="23"/>
    </row>
    <row r="10" ht="18" customHeight="1" spans="1:15" x14ac:dyDescent="0.25">
      <c r="A10" s="14">
        <v>5</v>
      </c>
      <c r="B10" s="20"/>
      <c r="C10" s="20"/>
      <c r="D10" s="21"/>
      <c r="E10" s="22"/>
      <c r="F10" s="22"/>
      <c r="G10" s="18">
        <f>IF(C10="","",IF(D10=0,0,MIN(MAX(E10,Parametreler!$C$10*D10),Parametreler!$C$11*D10)))</f>
      </c>
      <c r="H10" s="18">
        <f>IF(C10="","",ROUND(G10*Parametreler!$C$6/100,2))</f>
      </c>
      <c r="I10" s="18">
        <f>IF(C10="","",ROUND(G10*Parametreler!$C$7/100,2))</f>
      </c>
      <c r="J10" s="22"/>
      <c r="K10" s="22"/>
      <c r="L10" s="22"/>
      <c r="M10" s="18">
        <f>IF(C10="","",E10+F10-H10-I10-J10-K10-L10)</f>
      </c>
      <c r="N10" s="18">
        <f>IF(C10="","",E10+F10+ROUND(G10*(Parametreler!$C$8-Parametreler!$C$12)/100,2)+ROUND(G10*Parametreler!$C$9/100,2))</f>
      </c>
      <c r="O10" s="23"/>
    </row>
    <row r="11" ht="18" customHeight="1" spans="1:15" x14ac:dyDescent="0.25">
      <c r="A11" s="14">
        <v>6</v>
      </c>
      <c r="B11" s="20"/>
      <c r="C11" s="20"/>
      <c r="D11" s="21"/>
      <c r="E11" s="22"/>
      <c r="F11" s="22"/>
      <c r="G11" s="18">
        <f>IF(C11="","",IF(D11=0,0,MIN(MAX(E11,Parametreler!$C$10*D11),Parametreler!$C$11*D11)))</f>
      </c>
      <c r="H11" s="18">
        <f>IF(C11="","",ROUND(G11*Parametreler!$C$6/100,2))</f>
      </c>
      <c r="I11" s="18">
        <f>IF(C11="","",ROUND(G11*Parametreler!$C$7/100,2))</f>
      </c>
      <c r="J11" s="22"/>
      <c r="K11" s="22"/>
      <c r="L11" s="22"/>
      <c r="M11" s="18">
        <f>IF(C11="","",E11+F11-H11-I11-J11-K11-L11)</f>
      </c>
      <c r="N11" s="18">
        <f>IF(C11="","",E11+F11+ROUND(G11*(Parametreler!$C$8-Parametreler!$C$12)/100,2)+ROUND(G11*Parametreler!$C$9/100,2))</f>
      </c>
      <c r="O11" s="23"/>
    </row>
    <row r="12" ht="18" customHeight="1" spans="1:15" x14ac:dyDescent="0.25">
      <c r="A12" s="14">
        <v>7</v>
      </c>
      <c r="B12" s="20"/>
      <c r="C12" s="20"/>
      <c r="D12" s="21"/>
      <c r="E12" s="22"/>
      <c r="F12" s="22"/>
      <c r="G12" s="18">
        <f>IF(C12="","",IF(D12=0,0,MIN(MAX(E12,Parametreler!$C$10*D12),Parametreler!$C$11*D12)))</f>
      </c>
      <c r="H12" s="18">
        <f>IF(C12="","",ROUND(G12*Parametreler!$C$6/100,2))</f>
      </c>
      <c r="I12" s="18">
        <f>IF(C12="","",ROUND(G12*Parametreler!$C$7/100,2))</f>
      </c>
      <c r="J12" s="22"/>
      <c r="K12" s="22"/>
      <c r="L12" s="22"/>
      <c r="M12" s="18">
        <f>IF(C12="","",E12+F12-H12-I12-J12-K12-L12)</f>
      </c>
      <c r="N12" s="18">
        <f>IF(C12="","",E12+F12+ROUND(G12*(Parametreler!$C$8-Parametreler!$C$12)/100,2)+ROUND(G12*Parametreler!$C$9/100,2))</f>
      </c>
      <c r="O12" s="23"/>
    </row>
    <row r="13" ht="18" customHeight="1" spans="1:15" x14ac:dyDescent="0.25">
      <c r="A13" s="14">
        <v>8</v>
      </c>
      <c r="B13" s="20"/>
      <c r="C13" s="20"/>
      <c r="D13" s="21"/>
      <c r="E13" s="22"/>
      <c r="F13" s="22"/>
      <c r="G13" s="18">
        <f>IF(C13="","",IF(D13=0,0,MIN(MAX(E13,Parametreler!$C$10*D13),Parametreler!$C$11*D13)))</f>
      </c>
      <c r="H13" s="18">
        <f>IF(C13="","",ROUND(G13*Parametreler!$C$6/100,2))</f>
      </c>
      <c r="I13" s="18">
        <f>IF(C13="","",ROUND(G13*Parametreler!$C$7/100,2))</f>
      </c>
      <c r="J13" s="22"/>
      <c r="K13" s="22"/>
      <c r="L13" s="22"/>
      <c r="M13" s="18">
        <f>IF(C13="","",E13+F13-H13-I13-J13-K13-L13)</f>
      </c>
      <c r="N13" s="18">
        <f>IF(C13="","",E13+F13+ROUND(G13*(Parametreler!$C$8-Parametreler!$C$12)/100,2)+ROUND(G13*Parametreler!$C$9/100,2))</f>
      </c>
      <c r="O13" s="23"/>
    </row>
    <row r="14" ht="18" customHeight="1" spans="1:15" x14ac:dyDescent="0.25">
      <c r="A14" s="14">
        <v>9</v>
      </c>
      <c r="B14" s="20"/>
      <c r="C14" s="20"/>
      <c r="D14" s="21"/>
      <c r="E14" s="22"/>
      <c r="F14" s="22"/>
      <c r="G14" s="18">
        <f>IF(C14="","",IF(D14=0,0,MIN(MAX(E14,Parametreler!$C$10*D14),Parametreler!$C$11*D14)))</f>
      </c>
      <c r="H14" s="18">
        <f>IF(C14="","",ROUND(G14*Parametreler!$C$6/100,2))</f>
      </c>
      <c r="I14" s="18">
        <f>IF(C14="","",ROUND(G14*Parametreler!$C$7/100,2))</f>
      </c>
      <c r="J14" s="22"/>
      <c r="K14" s="22"/>
      <c r="L14" s="22"/>
      <c r="M14" s="18">
        <f>IF(C14="","",E14+F14-H14-I14-J14-K14-L14)</f>
      </c>
      <c r="N14" s="18">
        <f>IF(C14="","",E14+F14+ROUND(G14*(Parametreler!$C$8-Parametreler!$C$12)/100,2)+ROUND(G14*Parametreler!$C$9/100,2))</f>
      </c>
      <c r="O14" s="23"/>
    </row>
    <row r="15" ht="18" customHeight="1" spans="1:15" x14ac:dyDescent="0.25">
      <c r="A15" s="14">
        <v>10</v>
      </c>
      <c r="B15" s="20"/>
      <c r="C15" s="20"/>
      <c r="D15" s="21"/>
      <c r="E15" s="22"/>
      <c r="F15" s="22"/>
      <c r="G15" s="18">
        <f>IF(C15="","",IF(D15=0,0,MIN(MAX(E15,Parametreler!$C$10*D15),Parametreler!$C$11*D15)))</f>
      </c>
      <c r="H15" s="18">
        <f>IF(C15="","",ROUND(G15*Parametreler!$C$6/100,2))</f>
      </c>
      <c r="I15" s="18">
        <f>IF(C15="","",ROUND(G15*Parametreler!$C$7/100,2))</f>
      </c>
      <c r="J15" s="22"/>
      <c r="K15" s="22"/>
      <c r="L15" s="22"/>
      <c r="M15" s="18">
        <f>IF(C15="","",E15+F15-H15-I15-J15-K15-L15)</f>
      </c>
      <c r="N15" s="18">
        <f>IF(C15="","",E15+F15+ROUND(G15*(Parametreler!$C$8-Parametreler!$C$12)/100,2)+ROUND(G15*Parametreler!$C$9/100,2))</f>
      </c>
      <c r="O15" s="23"/>
    </row>
    <row r="16" ht="18" customHeight="1" spans="1:15" x14ac:dyDescent="0.25">
      <c r="A16" s="14">
        <v>11</v>
      </c>
      <c r="B16" s="20"/>
      <c r="C16" s="20"/>
      <c r="D16" s="21"/>
      <c r="E16" s="22"/>
      <c r="F16" s="22"/>
      <c r="G16" s="18">
        <f>IF(C16="","",IF(D16=0,0,MIN(MAX(E16,Parametreler!$C$10*D16),Parametreler!$C$11*D16)))</f>
      </c>
      <c r="H16" s="18">
        <f>IF(C16="","",ROUND(G16*Parametreler!$C$6/100,2))</f>
      </c>
      <c r="I16" s="18">
        <f>IF(C16="","",ROUND(G16*Parametreler!$C$7/100,2))</f>
      </c>
      <c r="J16" s="22"/>
      <c r="K16" s="22"/>
      <c r="L16" s="22"/>
      <c r="M16" s="18">
        <f>IF(C16="","",E16+F16-H16-I16-J16-K16-L16)</f>
      </c>
      <c r="N16" s="18">
        <f>IF(C16="","",E16+F16+ROUND(G16*(Parametreler!$C$8-Parametreler!$C$12)/100,2)+ROUND(G16*Parametreler!$C$9/100,2))</f>
      </c>
      <c r="O16" s="23"/>
    </row>
    <row r="17" ht="18" customHeight="1" spans="1:15" x14ac:dyDescent="0.25">
      <c r="A17" s="14">
        <v>12</v>
      </c>
      <c r="B17" s="20"/>
      <c r="C17" s="20"/>
      <c r="D17" s="21"/>
      <c r="E17" s="22"/>
      <c r="F17" s="22"/>
      <c r="G17" s="18">
        <f>IF(C17="","",IF(D17=0,0,MIN(MAX(E17,Parametreler!$C$10*D17),Parametreler!$C$11*D17)))</f>
      </c>
      <c r="H17" s="18">
        <f>IF(C17="","",ROUND(G17*Parametreler!$C$6/100,2))</f>
      </c>
      <c r="I17" s="18">
        <f>IF(C17="","",ROUND(G17*Parametreler!$C$7/100,2))</f>
      </c>
      <c r="J17" s="22"/>
      <c r="K17" s="22"/>
      <c r="L17" s="22"/>
      <c r="M17" s="18">
        <f>IF(C17="","",E17+F17-H17-I17-J17-K17-L17)</f>
      </c>
      <c r="N17" s="18">
        <f>IF(C17="","",E17+F17+ROUND(G17*(Parametreler!$C$8-Parametreler!$C$12)/100,2)+ROUND(G17*Parametreler!$C$9/100,2))</f>
      </c>
      <c r="O17" s="23"/>
    </row>
    <row r="18" ht="18" customHeight="1" spans="1:15" x14ac:dyDescent="0.25">
      <c r="A18" s="14">
        <v>13</v>
      </c>
      <c r="B18" s="20"/>
      <c r="C18" s="20"/>
      <c r="D18" s="21"/>
      <c r="E18" s="22"/>
      <c r="F18" s="22"/>
      <c r="G18" s="18">
        <f>IF(C18="","",IF(D18=0,0,MIN(MAX(E18,Parametreler!$C$10*D18),Parametreler!$C$11*D18)))</f>
      </c>
      <c r="H18" s="18">
        <f>IF(C18="","",ROUND(G18*Parametreler!$C$6/100,2))</f>
      </c>
      <c r="I18" s="18">
        <f>IF(C18="","",ROUND(G18*Parametreler!$C$7/100,2))</f>
      </c>
      <c r="J18" s="22"/>
      <c r="K18" s="22"/>
      <c r="L18" s="22"/>
      <c r="M18" s="18">
        <f>IF(C18="","",E18+F18-H18-I18-J18-K18-L18)</f>
      </c>
      <c r="N18" s="18">
        <f>IF(C18="","",E18+F18+ROUND(G18*(Parametreler!$C$8-Parametreler!$C$12)/100,2)+ROUND(G18*Parametreler!$C$9/100,2))</f>
      </c>
      <c r="O18" s="23"/>
    </row>
    <row r="19" ht="18" customHeight="1" spans="1:15" x14ac:dyDescent="0.25">
      <c r="A19" s="14">
        <v>14</v>
      </c>
      <c r="B19" s="20"/>
      <c r="C19" s="20"/>
      <c r="D19" s="21"/>
      <c r="E19" s="22"/>
      <c r="F19" s="22"/>
      <c r="G19" s="18">
        <f>IF(C19="","",IF(D19=0,0,MIN(MAX(E19,Parametreler!$C$10*D19),Parametreler!$C$11*D19)))</f>
      </c>
      <c r="H19" s="18">
        <f>IF(C19="","",ROUND(G19*Parametreler!$C$6/100,2))</f>
      </c>
      <c r="I19" s="18">
        <f>IF(C19="","",ROUND(G19*Parametreler!$C$7/100,2))</f>
      </c>
      <c r="J19" s="22"/>
      <c r="K19" s="22"/>
      <c r="L19" s="22"/>
      <c r="M19" s="18">
        <f>IF(C19="","",E19+F19-H19-I19-J19-K19-L19)</f>
      </c>
      <c r="N19" s="18">
        <f>IF(C19="","",E19+F19+ROUND(G19*(Parametreler!$C$8-Parametreler!$C$12)/100,2)+ROUND(G19*Parametreler!$C$9/100,2))</f>
      </c>
      <c r="O19" s="23"/>
    </row>
    <row r="20" ht="18" customHeight="1" spans="1:15" x14ac:dyDescent="0.25">
      <c r="A20" s="14">
        <v>15</v>
      </c>
      <c r="B20" s="20"/>
      <c r="C20" s="20"/>
      <c r="D20" s="21"/>
      <c r="E20" s="22"/>
      <c r="F20" s="22"/>
      <c r="G20" s="18">
        <f>IF(C20="","",IF(D20=0,0,MIN(MAX(E20,Parametreler!$C$10*D20),Parametreler!$C$11*D20)))</f>
      </c>
      <c r="H20" s="18">
        <f>IF(C20="","",ROUND(G20*Parametreler!$C$6/100,2))</f>
      </c>
      <c r="I20" s="18">
        <f>IF(C20="","",ROUND(G20*Parametreler!$C$7/100,2))</f>
      </c>
      <c r="J20" s="22"/>
      <c r="K20" s="22"/>
      <c r="L20" s="22"/>
      <c r="M20" s="18">
        <f>IF(C20="","",E20+F20-H20-I20-J20-K20-L20)</f>
      </c>
      <c r="N20" s="18">
        <f>IF(C20="","",E20+F20+ROUND(G20*(Parametreler!$C$8-Parametreler!$C$12)/100,2)+ROUND(G20*Parametreler!$C$9/100,2))</f>
      </c>
      <c r="O20" s="23"/>
    </row>
    <row r="21" ht="18" customHeight="1" spans="1:15" x14ac:dyDescent="0.25">
      <c r="A21" s="14">
        <v>16</v>
      </c>
      <c r="B21" s="20"/>
      <c r="C21" s="20"/>
      <c r="D21" s="21"/>
      <c r="E21" s="22"/>
      <c r="F21" s="22"/>
      <c r="G21" s="18">
        <f>IF(C21="","",IF(D21=0,0,MIN(MAX(E21,Parametreler!$C$10*D21),Parametreler!$C$11*D21)))</f>
      </c>
      <c r="H21" s="18">
        <f>IF(C21="","",ROUND(G21*Parametreler!$C$6/100,2))</f>
      </c>
      <c r="I21" s="18">
        <f>IF(C21="","",ROUND(G21*Parametreler!$C$7/100,2))</f>
      </c>
      <c r="J21" s="22"/>
      <c r="K21" s="22"/>
      <c r="L21" s="22"/>
      <c r="M21" s="18">
        <f>IF(C21="","",E21+F21-H21-I21-J21-K21-L21)</f>
      </c>
      <c r="N21" s="18">
        <f>IF(C21="","",E21+F21+ROUND(G21*(Parametreler!$C$8-Parametreler!$C$12)/100,2)+ROUND(G21*Parametreler!$C$9/100,2))</f>
      </c>
      <c r="O21" s="23"/>
    </row>
    <row r="22" ht="18" customHeight="1" spans="1:15" x14ac:dyDescent="0.25">
      <c r="A22" s="14">
        <v>17</v>
      </c>
      <c r="B22" s="20"/>
      <c r="C22" s="20"/>
      <c r="D22" s="21"/>
      <c r="E22" s="22"/>
      <c r="F22" s="22"/>
      <c r="G22" s="18">
        <f>IF(C22="","",IF(D22=0,0,MIN(MAX(E22,Parametreler!$C$10*D22),Parametreler!$C$11*D22)))</f>
      </c>
      <c r="H22" s="18">
        <f>IF(C22="","",ROUND(G22*Parametreler!$C$6/100,2))</f>
      </c>
      <c r="I22" s="18">
        <f>IF(C22="","",ROUND(G22*Parametreler!$C$7/100,2))</f>
      </c>
      <c r="J22" s="22"/>
      <c r="K22" s="22"/>
      <c r="L22" s="22"/>
      <c r="M22" s="18">
        <f>IF(C22="","",E22+F22-H22-I22-J22-K22-L22)</f>
      </c>
      <c r="N22" s="18">
        <f>IF(C22="","",E22+F22+ROUND(G22*(Parametreler!$C$8-Parametreler!$C$12)/100,2)+ROUND(G22*Parametreler!$C$9/100,2))</f>
      </c>
      <c r="O22" s="23"/>
    </row>
    <row r="23" ht="18" customHeight="1" spans="1:15" x14ac:dyDescent="0.25">
      <c r="A23" s="14">
        <v>18</v>
      </c>
      <c r="B23" s="20"/>
      <c r="C23" s="20"/>
      <c r="D23" s="21"/>
      <c r="E23" s="22"/>
      <c r="F23" s="22"/>
      <c r="G23" s="18">
        <f>IF(C23="","",IF(D23=0,0,MIN(MAX(E23,Parametreler!$C$10*D23),Parametreler!$C$11*D23)))</f>
      </c>
      <c r="H23" s="18">
        <f>IF(C23="","",ROUND(G23*Parametreler!$C$6/100,2))</f>
      </c>
      <c r="I23" s="18">
        <f>IF(C23="","",ROUND(G23*Parametreler!$C$7/100,2))</f>
      </c>
      <c r="J23" s="22"/>
      <c r="K23" s="22"/>
      <c r="L23" s="22"/>
      <c r="M23" s="18">
        <f>IF(C23="","",E23+F23-H23-I23-J23-K23-L23)</f>
      </c>
      <c r="N23" s="18">
        <f>IF(C23="","",E23+F23+ROUND(G23*(Parametreler!$C$8-Parametreler!$C$12)/100,2)+ROUND(G23*Parametreler!$C$9/100,2))</f>
      </c>
      <c r="O23" s="23"/>
    </row>
    <row r="24" ht="18" customHeight="1" spans="1:15" x14ac:dyDescent="0.25">
      <c r="A24" s="14">
        <v>19</v>
      </c>
      <c r="B24" s="20"/>
      <c r="C24" s="20"/>
      <c r="D24" s="21"/>
      <c r="E24" s="22"/>
      <c r="F24" s="22"/>
      <c r="G24" s="18">
        <f>IF(C24="","",IF(D24=0,0,MIN(MAX(E24,Parametreler!$C$10*D24),Parametreler!$C$11*D24)))</f>
      </c>
      <c r="H24" s="18">
        <f>IF(C24="","",ROUND(G24*Parametreler!$C$6/100,2))</f>
      </c>
      <c r="I24" s="18">
        <f>IF(C24="","",ROUND(G24*Parametreler!$C$7/100,2))</f>
      </c>
      <c r="J24" s="22"/>
      <c r="K24" s="22"/>
      <c r="L24" s="22"/>
      <c r="M24" s="18">
        <f>IF(C24="","",E24+F24-H24-I24-J24-K24-L24)</f>
      </c>
      <c r="N24" s="18">
        <f>IF(C24="","",E24+F24+ROUND(G24*(Parametreler!$C$8-Parametreler!$C$12)/100,2)+ROUND(G24*Parametreler!$C$9/100,2))</f>
      </c>
      <c r="O24" s="23"/>
    </row>
    <row r="25" ht="18" customHeight="1" spans="1:15" x14ac:dyDescent="0.25">
      <c r="A25" s="14">
        <v>20</v>
      </c>
      <c r="B25" s="20"/>
      <c r="C25" s="20"/>
      <c r="D25" s="21"/>
      <c r="E25" s="22"/>
      <c r="F25" s="22"/>
      <c r="G25" s="18">
        <f>IF(C25="","",IF(D25=0,0,MIN(MAX(E25,Parametreler!$C$10*D25),Parametreler!$C$11*D25)))</f>
      </c>
      <c r="H25" s="18">
        <f>IF(C25="","",ROUND(G25*Parametreler!$C$6/100,2))</f>
      </c>
      <c r="I25" s="18">
        <f>IF(C25="","",ROUND(G25*Parametreler!$C$7/100,2))</f>
      </c>
      <c r="J25" s="22"/>
      <c r="K25" s="22"/>
      <c r="L25" s="22"/>
      <c r="M25" s="18">
        <f>IF(C25="","",E25+F25-H25-I25-J25-K25-L25)</f>
      </c>
      <c r="N25" s="18">
        <f>IF(C25="","",E25+F25+ROUND(G25*(Parametreler!$C$8-Parametreler!$C$12)/100,2)+ROUND(G25*Parametreler!$C$9/100,2))</f>
      </c>
      <c r="O25" s="23"/>
    </row>
    <row r="26" ht="18" customHeight="1" spans="1:15" x14ac:dyDescent="0.25">
      <c r="A26" s="14">
        <v>21</v>
      </c>
      <c r="B26" s="20"/>
      <c r="C26" s="20"/>
      <c r="D26" s="21"/>
      <c r="E26" s="22"/>
      <c r="F26" s="22"/>
      <c r="G26" s="18">
        <f>IF(C26="","",IF(D26=0,0,MIN(MAX(E26,Parametreler!$C$10*D26),Parametreler!$C$11*D26)))</f>
      </c>
      <c r="H26" s="18">
        <f>IF(C26="","",ROUND(G26*Parametreler!$C$6/100,2))</f>
      </c>
      <c r="I26" s="18">
        <f>IF(C26="","",ROUND(G26*Parametreler!$C$7/100,2))</f>
      </c>
      <c r="J26" s="22"/>
      <c r="K26" s="22"/>
      <c r="L26" s="22"/>
      <c r="M26" s="18">
        <f>IF(C26="","",E26+F26-H26-I26-J26-K26-L26)</f>
      </c>
      <c r="N26" s="18">
        <f>IF(C26="","",E26+F26+ROUND(G26*(Parametreler!$C$8-Parametreler!$C$12)/100,2)+ROUND(G26*Parametreler!$C$9/100,2))</f>
      </c>
      <c r="O26" s="23"/>
    </row>
    <row r="27" ht="18" customHeight="1" spans="1:15" x14ac:dyDescent="0.25">
      <c r="A27" s="14">
        <v>22</v>
      </c>
      <c r="B27" s="20"/>
      <c r="C27" s="20"/>
      <c r="D27" s="21"/>
      <c r="E27" s="22"/>
      <c r="F27" s="22"/>
      <c r="G27" s="18">
        <f>IF(C27="","",IF(D27=0,0,MIN(MAX(E27,Parametreler!$C$10*D27),Parametreler!$C$11*D27)))</f>
      </c>
      <c r="H27" s="18">
        <f>IF(C27="","",ROUND(G27*Parametreler!$C$6/100,2))</f>
      </c>
      <c r="I27" s="18">
        <f>IF(C27="","",ROUND(G27*Parametreler!$C$7/100,2))</f>
      </c>
      <c r="J27" s="22"/>
      <c r="K27" s="22"/>
      <c r="L27" s="22"/>
      <c r="M27" s="18">
        <f>IF(C27="","",E27+F27-H27-I27-J27-K27-L27)</f>
      </c>
      <c r="N27" s="18">
        <f>IF(C27="","",E27+F27+ROUND(G27*(Parametreler!$C$8-Parametreler!$C$12)/100,2)+ROUND(G27*Parametreler!$C$9/100,2))</f>
      </c>
      <c r="O27" s="23"/>
    </row>
    <row r="28" ht="18" customHeight="1" spans="1:15" x14ac:dyDescent="0.25">
      <c r="A28" s="14">
        <v>23</v>
      </c>
      <c r="B28" s="20"/>
      <c r="C28" s="20"/>
      <c r="D28" s="21"/>
      <c r="E28" s="22"/>
      <c r="F28" s="22"/>
      <c r="G28" s="18">
        <f>IF(C28="","",IF(D28=0,0,MIN(MAX(E28,Parametreler!$C$10*D28),Parametreler!$C$11*D28)))</f>
      </c>
      <c r="H28" s="18">
        <f>IF(C28="","",ROUND(G28*Parametreler!$C$6/100,2))</f>
      </c>
      <c r="I28" s="18">
        <f>IF(C28="","",ROUND(G28*Parametreler!$C$7/100,2))</f>
      </c>
      <c r="J28" s="22"/>
      <c r="K28" s="22"/>
      <c r="L28" s="22"/>
      <c r="M28" s="18">
        <f>IF(C28="","",E28+F28-H28-I28-J28-K28-L28)</f>
      </c>
      <c r="N28" s="18">
        <f>IF(C28="","",E28+F28+ROUND(G28*(Parametreler!$C$8-Parametreler!$C$12)/100,2)+ROUND(G28*Parametreler!$C$9/100,2))</f>
      </c>
      <c r="O28" s="23"/>
    </row>
    <row r="29" ht="18" customHeight="1" spans="1:15" x14ac:dyDescent="0.25">
      <c r="A29" s="14">
        <v>24</v>
      </c>
      <c r="B29" s="20"/>
      <c r="C29" s="20"/>
      <c r="D29" s="21"/>
      <c r="E29" s="22"/>
      <c r="F29" s="22"/>
      <c r="G29" s="18">
        <f>IF(C29="","",IF(D29=0,0,MIN(MAX(E29,Parametreler!$C$10*D29),Parametreler!$C$11*D29)))</f>
      </c>
      <c r="H29" s="18">
        <f>IF(C29="","",ROUND(G29*Parametreler!$C$6/100,2))</f>
      </c>
      <c r="I29" s="18">
        <f>IF(C29="","",ROUND(G29*Parametreler!$C$7/100,2))</f>
      </c>
      <c r="J29" s="22"/>
      <c r="K29" s="22"/>
      <c r="L29" s="22"/>
      <c r="M29" s="18">
        <f>IF(C29="","",E29+F29-H29-I29-J29-K29-L29)</f>
      </c>
      <c r="N29" s="18">
        <f>IF(C29="","",E29+F29+ROUND(G29*(Parametreler!$C$8-Parametreler!$C$12)/100,2)+ROUND(G29*Parametreler!$C$9/100,2))</f>
      </c>
      <c r="O29" s="23"/>
    </row>
    <row r="30" ht="18" customHeight="1" spans="1:15" x14ac:dyDescent="0.25">
      <c r="A30" s="14">
        <v>25</v>
      </c>
      <c r="B30" s="20"/>
      <c r="C30" s="20"/>
      <c r="D30" s="21"/>
      <c r="E30" s="22"/>
      <c r="F30" s="22"/>
      <c r="G30" s="18">
        <f>IF(C30="","",IF(D30=0,0,MIN(MAX(E30,Parametreler!$C$10*D30),Parametreler!$C$11*D30)))</f>
      </c>
      <c r="H30" s="18">
        <f>IF(C30="","",ROUND(G30*Parametreler!$C$6/100,2))</f>
      </c>
      <c r="I30" s="18">
        <f>IF(C30="","",ROUND(G30*Parametreler!$C$7/100,2))</f>
      </c>
      <c r="J30" s="22"/>
      <c r="K30" s="22"/>
      <c r="L30" s="22"/>
      <c r="M30" s="18">
        <f>IF(C30="","",E30+F30-H30-I30-J30-K30-L30)</f>
      </c>
      <c r="N30" s="18">
        <f>IF(C30="","",E30+F30+ROUND(G30*(Parametreler!$C$8-Parametreler!$C$12)/100,2)+ROUND(G30*Parametreler!$C$9/100,2))</f>
      </c>
      <c r="O30" s="23"/>
    </row>
    <row r="31" ht="18" customHeight="1" spans="1:15" x14ac:dyDescent="0.25">
      <c r="A31" s="14">
        <v>26</v>
      </c>
      <c r="B31" s="20"/>
      <c r="C31" s="20"/>
      <c r="D31" s="21"/>
      <c r="E31" s="22"/>
      <c r="F31" s="22"/>
      <c r="G31" s="18">
        <f>IF(C31="","",IF(D31=0,0,MIN(MAX(E31,Parametreler!$C$10*D31),Parametreler!$C$11*D31)))</f>
      </c>
      <c r="H31" s="18">
        <f>IF(C31="","",ROUND(G31*Parametreler!$C$6/100,2))</f>
      </c>
      <c r="I31" s="18">
        <f>IF(C31="","",ROUND(G31*Parametreler!$C$7/100,2))</f>
      </c>
      <c r="J31" s="22"/>
      <c r="K31" s="22"/>
      <c r="L31" s="22"/>
      <c r="M31" s="18">
        <f>IF(C31="","",E31+F31-H31-I31-J31-K31-L31)</f>
      </c>
      <c r="N31" s="18">
        <f>IF(C31="","",E31+F31+ROUND(G31*(Parametreler!$C$8-Parametreler!$C$12)/100,2)+ROUND(G31*Parametreler!$C$9/100,2))</f>
      </c>
      <c r="O31" s="23"/>
    </row>
    <row r="32" ht="18" customHeight="1" spans="1:15" x14ac:dyDescent="0.25">
      <c r="A32" s="14">
        <v>27</v>
      </c>
      <c r="B32" s="20"/>
      <c r="C32" s="20"/>
      <c r="D32" s="21"/>
      <c r="E32" s="22"/>
      <c r="F32" s="22"/>
      <c r="G32" s="18">
        <f>IF(C32="","",IF(D32=0,0,MIN(MAX(E32,Parametreler!$C$10*D32),Parametreler!$C$11*D32)))</f>
      </c>
      <c r="H32" s="18">
        <f>IF(C32="","",ROUND(G32*Parametreler!$C$6/100,2))</f>
      </c>
      <c r="I32" s="18">
        <f>IF(C32="","",ROUND(G32*Parametreler!$C$7/100,2))</f>
      </c>
      <c r="J32" s="22"/>
      <c r="K32" s="22"/>
      <c r="L32" s="22"/>
      <c r="M32" s="18">
        <f>IF(C32="","",E32+F32-H32-I32-J32-K32-L32)</f>
      </c>
      <c r="N32" s="18">
        <f>IF(C32="","",E32+F32+ROUND(G32*(Parametreler!$C$8-Parametreler!$C$12)/100,2)+ROUND(G32*Parametreler!$C$9/100,2))</f>
      </c>
      <c r="O32" s="23"/>
    </row>
    <row r="33" ht="18" customHeight="1" spans="1:15" x14ac:dyDescent="0.25">
      <c r="A33" s="14">
        <v>28</v>
      </c>
      <c r="B33" s="20"/>
      <c r="C33" s="20"/>
      <c r="D33" s="21"/>
      <c r="E33" s="22"/>
      <c r="F33" s="22"/>
      <c r="G33" s="18">
        <f>IF(C33="","",IF(D33=0,0,MIN(MAX(E33,Parametreler!$C$10*D33),Parametreler!$C$11*D33)))</f>
      </c>
      <c r="H33" s="18">
        <f>IF(C33="","",ROUND(G33*Parametreler!$C$6/100,2))</f>
      </c>
      <c r="I33" s="18">
        <f>IF(C33="","",ROUND(G33*Parametreler!$C$7/100,2))</f>
      </c>
      <c r="J33" s="22"/>
      <c r="K33" s="22"/>
      <c r="L33" s="22"/>
      <c r="M33" s="18">
        <f>IF(C33="","",E33+F33-H33-I33-J33-K33-L33)</f>
      </c>
      <c r="N33" s="18">
        <f>IF(C33="","",E33+F33+ROUND(G33*(Parametreler!$C$8-Parametreler!$C$12)/100,2)+ROUND(G33*Parametreler!$C$9/100,2))</f>
      </c>
      <c r="O33" s="23"/>
    </row>
    <row r="34" ht="18" customHeight="1" spans="1:15" x14ac:dyDescent="0.25">
      <c r="A34" s="14">
        <v>29</v>
      </c>
      <c r="B34" s="20"/>
      <c r="C34" s="20"/>
      <c r="D34" s="21"/>
      <c r="E34" s="22"/>
      <c r="F34" s="22"/>
      <c r="G34" s="18">
        <f>IF(C34="","",IF(D34=0,0,MIN(MAX(E34,Parametreler!$C$10*D34),Parametreler!$C$11*D34)))</f>
      </c>
      <c r="H34" s="18">
        <f>IF(C34="","",ROUND(G34*Parametreler!$C$6/100,2))</f>
      </c>
      <c r="I34" s="18">
        <f>IF(C34="","",ROUND(G34*Parametreler!$C$7/100,2))</f>
      </c>
      <c r="J34" s="22"/>
      <c r="K34" s="22"/>
      <c r="L34" s="22"/>
      <c r="M34" s="18">
        <f>IF(C34="","",E34+F34-H34-I34-J34-K34-L34)</f>
      </c>
      <c r="N34" s="18">
        <f>IF(C34="","",E34+F34+ROUND(G34*(Parametreler!$C$8-Parametreler!$C$12)/100,2)+ROUND(G34*Parametreler!$C$9/100,2))</f>
      </c>
      <c r="O34" s="23"/>
    </row>
    <row r="35" ht="18" customHeight="1" spans="1:15" x14ac:dyDescent="0.25">
      <c r="A35" s="14">
        <v>30</v>
      </c>
      <c r="B35" s="20"/>
      <c r="C35" s="20"/>
      <c r="D35" s="21"/>
      <c r="E35" s="22"/>
      <c r="F35" s="22"/>
      <c r="G35" s="18">
        <f>IF(C35="","",IF(D35=0,0,MIN(MAX(E35,Parametreler!$C$10*D35),Parametreler!$C$11*D35)))</f>
      </c>
      <c r="H35" s="18">
        <f>IF(C35="","",ROUND(G35*Parametreler!$C$6/100,2))</f>
      </c>
      <c r="I35" s="18">
        <f>IF(C35="","",ROUND(G35*Parametreler!$C$7/100,2))</f>
      </c>
      <c r="J35" s="22"/>
      <c r="K35" s="22"/>
      <c r="L35" s="22"/>
      <c r="M35" s="18">
        <f>IF(C35="","",E35+F35-H35-I35-J35-K35-L35)</f>
      </c>
      <c r="N35" s="18">
        <f>IF(C35="","",E35+F35+ROUND(G35*(Parametreler!$C$8-Parametreler!$C$12)/100,2)+ROUND(G35*Parametreler!$C$9/100,2))</f>
      </c>
      <c r="O35" s="23"/>
    </row>
    <row r="36" ht="18" customHeight="1" spans="1:15" x14ac:dyDescent="0.25">
      <c r="A36" s="14">
        <v>31</v>
      </c>
      <c r="B36" s="20"/>
      <c r="C36" s="20"/>
      <c r="D36" s="21"/>
      <c r="E36" s="22"/>
      <c r="F36" s="22"/>
      <c r="G36" s="18">
        <f>IF(C36="","",IF(D36=0,0,MIN(MAX(E36,Parametreler!$C$10*D36),Parametreler!$C$11*D36)))</f>
      </c>
      <c r="H36" s="18">
        <f>IF(C36="","",ROUND(G36*Parametreler!$C$6/100,2))</f>
      </c>
      <c r="I36" s="18">
        <f>IF(C36="","",ROUND(G36*Parametreler!$C$7/100,2))</f>
      </c>
      <c r="J36" s="22"/>
      <c r="K36" s="22"/>
      <c r="L36" s="22"/>
      <c r="M36" s="18">
        <f>IF(C36="","",E36+F36-H36-I36-J36-K36-L36)</f>
      </c>
      <c r="N36" s="18">
        <f>IF(C36="","",E36+F36+ROUND(G36*(Parametreler!$C$8-Parametreler!$C$12)/100,2)+ROUND(G36*Parametreler!$C$9/100,2))</f>
      </c>
      <c r="O36" s="23"/>
    </row>
    <row r="37" ht="18" customHeight="1" spans="1:15" x14ac:dyDescent="0.25">
      <c r="A37" s="14">
        <v>32</v>
      </c>
      <c r="B37" s="20"/>
      <c r="C37" s="20"/>
      <c r="D37" s="21"/>
      <c r="E37" s="22"/>
      <c r="F37" s="22"/>
      <c r="G37" s="18">
        <f>IF(C37="","",IF(D37=0,0,MIN(MAX(E37,Parametreler!$C$10*D37),Parametreler!$C$11*D37)))</f>
      </c>
      <c r="H37" s="18">
        <f>IF(C37="","",ROUND(G37*Parametreler!$C$6/100,2))</f>
      </c>
      <c r="I37" s="18">
        <f>IF(C37="","",ROUND(G37*Parametreler!$C$7/100,2))</f>
      </c>
      <c r="J37" s="22"/>
      <c r="K37" s="22"/>
      <c r="L37" s="22"/>
      <c r="M37" s="18">
        <f>IF(C37="","",E37+F37-H37-I37-J37-K37-L37)</f>
      </c>
      <c r="N37" s="18">
        <f>IF(C37="","",E37+F37+ROUND(G37*(Parametreler!$C$8-Parametreler!$C$12)/100,2)+ROUND(G37*Parametreler!$C$9/100,2))</f>
      </c>
      <c r="O37" s="23"/>
    </row>
    <row r="38" ht="18" customHeight="1" spans="1:15" x14ac:dyDescent="0.25">
      <c r="A38" s="14">
        <v>33</v>
      </c>
      <c r="B38" s="20"/>
      <c r="C38" s="20"/>
      <c r="D38" s="21"/>
      <c r="E38" s="22"/>
      <c r="F38" s="22"/>
      <c r="G38" s="18">
        <f>IF(C38="","",IF(D38=0,0,MIN(MAX(E38,Parametreler!$C$10*D38),Parametreler!$C$11*D38)))</f>
      </c>
      <c r="H38" s="18">
        <f>IF(C38="","",ROUND(G38*Parametreler!$C$6/100,2))</f>
      </c>
      <c r="I38" s="18">
        <f>IF(C38="","",ROUND(G38*Parametreler!$C$7/100,2))</f>
      </c>
      <c r="J38" s="22"/>
      <c r="K38" s="22"/>
      <c r="L38" s="22"/>
      <c r="M38" s="18">
        <f>IF(C38="","",E38+F38-H38-I38-J38-K38-L38)</f>
      </c>
      <c r="N38" s="18">
        <f>IF(C38="","",E38+F38+ROUND(G38*(Parametreler!$C$8-Parametreler!$C$12)/100,2)+ROUND(G38*Parametreler!$C$9/100,2))</f>
      </c>
      <c r="O38" s="23"/>
    </row>
    <row r="39" ht="18" customHeight="1" spans="1:15" x14ac:dyDescent="0.25">
      <c r="A39" s="14">
        <v>34</v>
      </c>
      <c r="B39" s="20"/>
      <c r="C39" s="20"/>
      <c r="D39" s="21"/>
      <c r="E39" s="22"/>
      <c r="F39" s="22"/>
      <c r="G39" s="18">
        <f>IF(C39="","",IF(D39=0,0,MIN(MAX(E39,Parametreler!$C$10*D39),Parametreler!$C$11*D39)))</f>
      </c>
      <c r="H39" s="18">
        <f>IF(C39="","",ROUND(G39*Parametreler!$C$6/100,2))</f>
      </c>
      <c r="I39" s="18">
        <f>IF(C39="","",ROUND(G39*Parametreler!$C$7/100,2))</f>
      </c>
      <c r="J39" s="22"/>
      <c r="K39" s="22"/>
      <c r="L39" s="22"/>
      <c r="M39" s="18">
        <f>IF(C39="","",E39+F39-H39-I39-J39-K39-L39)</f>
      </c>
      <c r="N39" s="18">
        <f>IF(C39="","",E39+F39+ROUND(G39*(Parametreler!$C$8-Parametreler!$C$12)/100,2)+ROUND(G39*Parametreler!$C$9/100,2))</f>
      </c>
      <c r="O39" s="23"/>
    </row>
    <row r="40" ht="18" customHeight="1" spans="1:15" x14ac:dyDescent="0.25">
      <c r="A40" s="14">
        <v>35</v>
      </c>
      <c r="B40" s="20"/>
      <c r="C40" s="20"/>
      <c r="D40" s="21"/>
      <c r="E40" s="22"/>
      <c r="F40" s="22"/>
      <c r="G40" s="18">
        <f>IF(C40="","",IF(D40=0,0,MIN(MAX(E40,Parametreler!$C$10*D40),Parametreler!$C$11*D40)))</f>
      </c>
      <c r="H40" s="18">
        <f>IF(C40="","",ROUND(G40*Parametreler!$C$6/100,2))</f>
      </c>
      <c r="I40" s="18">
        <f>IF(C40="","",ROUND(G40*Parametreler!$C$7/100,2))</f>
      </c>
      <c r="J40" s="22"/>
      <c r="K40" s="22"/>
      <c r="L40" s="22"/>
      <c r="M40" s="18">
        <f>IF(C40="","",E40+F40-H40-I40-J40-K40-L40)</f>
      </c>
      <c r="N40" s="18">
        <f>IF(C40="","",E40+F40+ROUND(G40*(Parametreler!$C$8-Parametreler!$C$12)/100,2)+ROUND(G40*Parametreler!$C$9/100,2))</f>
      </c>
      <c r="O40" s="23"/>
    </row>
    <row r="41" ht="18" customHeight="1" spans="1:15" x14ac:dyDescent="0.25">
      <c r="A41" s="14">
        <v>36</v>
      </c>
      <c r="B41" s="20"/>
      <c r="C41" s="20"/>
      <c r="D41" s="21"/>
      <c r="E41" s="22"/>
      <c r="F41" s="22"/>
      <c r="G41" s="18">
        <f>IF(C41="","",IF(D41=0,0,MIN(MAX(E41,Parametreler!$C$10*D41),Parametreler!$C$11*D41)))</f>
      </c>
      <c r="H41" s="18">
        <f>IF(C41="","",ROUND(G41*Parametreler!$C$6/100,2))</f>
      </c>
      <c r="I41" s="18">
        <f>IF(C41="","",ROUND(G41*Parametreler!$C$7/100,2))</f>
      </c>
      <c r="J41" s="22"/>
      <c r="K41" s="22"/>
      <c r="L41" s="22"/>
      <c r="M41" s="18">
        <f>IF(C41="","",E41+F41-H41-I41-J41-K41-L41)</f>
      </c>
      <c r="N41" s="18">
        <f>IF(C41="","",E41+F41+ROUND(G41*(Parametreler!$C$8-Parametreler!$C$12)/100,2)+ROUND(G41*Parametreler!$C$9/100,2))</f>
      </c>
      <c r="O41" s="23"/>
    </row>
    <row r="42" ht="18" customHeight="1" spans="1:15" x14ac:dyDescent="0.25">
      <c r="A42" s="14">
        <v>37</v>
      </c>
      <c r="B42" s="20"/>
      <c r="C42" s="20"/>
      <c r="D42" s="21"/>
      <c r="E42" s="22"/>
      <c r="F42" s="22"/>
      <c r="G42" s="18">
        <f>IF(C42="","",IF(D42=0,0,MIN(MAX(E42,Parametreler!$C$10*D42),Parametreler!$C$11*D42)))</f>
      </c>
      <c r="H42" s="18">
        <f>IF(C42="","",ROUND(G42*Parametreler!$C$6/100,2))</f>
      </c>
      <c r="I42" s="18">
        <f>IF(C42="","",ROUND(G42*Parametreler!$C$7/100,2))</f>
      </c>
      <c r="J42" s="22"/>
      <c r="K42" s="22"/>
      <c r="L42" s="22"/>
      <c r="M42" s="18">
        <f>IF(C42="","",E42+F42-H42-I42-J42-K42-L42)</f>
      </c>
      <c r="N42" s="18">
        <f>IF(C42="","",E42+F42+ROUND(G42*(Parametreler!$C$8-Parametreler!$C$12)/100,2)+ROUND(G42*Parametreler!$C$9/100,2))</f>
      </c>
      <c r="O42" s="23"/>
    </row>
    <row r="43" ht="18" customHeight="1" spans="1:15" x14ac:dyDescent="0.25">
      <c r="A43" s="14">
        <v>38</v>
      </c>
      <c r="B43" s="20"/>
      <c r="C43" s="20"/>
      <c r="D43" s="21"/>
      <c r="E43" s="22"/>
      <c r="F43" s="22"/>
      <c r="G43" s="18">
        <f>IF(C43="","",IF(D43=0,0,MIN(MAX(E43,Parametreler!$C$10*D43),Parametreler!$C$11*D43)))</f>
      </c>
      <c r="H43" s="18">
        <f>IF(C43="","",ROUND(G43*Parametreler!$C$6/100,2))</f>
      </c>
      <c r="I43" s="18">
        <f>IF(C43="","",ROUND(G43*Parametreler!$C$7/100,2))</f>
      </c>
      <c r="J43" s="22"/>
      <c r="K43" s="22"/>
      <c r="L43" s="22"/>
      <c r="M43" s="18">
        <f>IF(C43="","",E43+F43-H43-I43-J43-K43-L43)</f>
      </c>
      <c r="N43" s="18">
        <f>IF(C43="","",E43+F43+ROUND(G43*(Parametreler!$C$8-Parametreler!$C$12)/100,2)+ROUND(G43*Parametreler!$C$9/100,2))</f>
      </c>
      <c r="O43" s="23"/>
    </row>
    <row r="44" ht="18" customHeight="1" spans="1:15" x14ac:dyDescent="0.25">
      <c r="A44" s="14">
        <v>39</v>
      </c>
      <c r="B44" s="20"/>
      <c r="C44" s="20"/>
      <c r="D44" s="21"/>
      <c r="E44" s="22"/>
      <c r="F44" s="22"/>
      <c r="G44" s="18">
        <f>IF(C44="","",IF(D44=0,0,MIN(MAX(E44,Parametreler!$C$10*D44),Parametreler!$C$11*D44)))</f>
      </c>
      <c r="H44" s="18">
        <f>IF(C44="","",ROUND(G44*Parametreler!$C$6/100,2))</f>
      </c>
      <c r="I44" s="18">
        <f>IF(C44="","",ROUND(G44*Parametreler!$C$7/100,2))</f>
      </c>
      <c r="J44" s="22"/>
      <c r="K44" s="22"/>
      <c r="L44" s="22"/>
      <c r="M44" s="18">
        <f>IF(C44="","",E44+F44-H44-I44-J44-K44-L44)</f>
      </c>
      <c r="N44" s="18">
        <f>IF(C44="","",E44+F44+ROUND(G44*(Parametreler!$C$8-Parametreler!$C$12)/100,2)+ROUND(G44*Parametreler!$C$9/100,2))</f>
      </c>
      <c r="O44" s="23"/>
    </row>
    <row r="45" ht="18" customHeight="1" spans="1:15" x14ac:dyDescent="0.25">
      <c r="A45" s="14">
        <v>40</v>
      </c>
      <c r="B45" s="20"/>
      <c r="C45" s="20"/>
      <c r="D45" s="21"/>
      <c r="E45" s="22"/>
      <c r="F45" s="22"/>
      <c r="G45" s="18">
        <f>IF(C45="","",IF(D45=0,0,MIN(MAX(E45,Parametreler!$C$10*D45),Parametreler!$C$11*D45)))</f>
      </c>
      <c r="H45" s="18">
        <f>IF(C45="","",ROUND(G45*Parametreler!$C$6/100,2))</f>
      </c>
      <c r="I45" s="18">
        <f>IF(C45="","",ROUND(G45*Parametreler!$C$7/100,2))</f>
      </c>
      <c r="J45" s="22"/>
      <c r="K45" s="22"/>
      <c r="L45" s="22"/>
      <c r="M45" s="18">
        <f>IF(C45="","",E45+F45-H45-I45-J45-K45-L45)</f>
      </c>
      <c r="N45" s="18">
        <f>IF(C45="","",E45+F45+ROUND(G45*(Parametreler!$C$8-Parametreler!$C$12)/100,2)+ROUND(G45*Parametreler!$C$9/100,2))</f>
      </c>
      <c r="O45" s="23"/>
    </row>
    <row r="46" ht="22" customHeight="1" spans="1:15" x14ac:dyDescent="0.25">
      <c r="A46" s="24" t="s">
        <v>85</v>
      </c>
      <c r="B46" s="24"/>
      <c r="C46" s="24"/>
      <c r="D46" s="25"/>
      <c r="E46" s="26">
        <f>SUM(E6:E45)</f>
      </c>
      <c r="F46" s="26">
        <f>SUM(F6:F45)</f>
      </c>
      <c r="G46" s="26">
        <f>SUM(G6:G45)</f>
      </c>
      <c r="H46" s="26">
        <f>SUM(H6:H45)</f>
      </c>
      <c r="I46" s="26">
        <f>SUM(I6:I45)</f>
      </c>
      <c r="J46" s="26">
        <f>SUM(J6:J45)</f>
      </c>
      <c r="K46" s="26">
        <f>SUM(K6:K45)</f>
      </c>
      <c r="L46" s="26">
        <f>SUM(L6:L45)</f>
      </c>
      <c r="M46" s="26">
        <f>SUM(M6:M45)</f>
      </c>
      <c r="N46" s="26">
        <f>SUM(N6:N45)</f>
      </c>
      <c r="O46" s="24"/>
    </row>
  </sheetData>
  <autoFilter ref="A5:O5"/>
  <conditionalFormatting sqref="M6:M45">
    <cfRule type="cellIs" dxfId="0" priority="1" operator="lessThan">
      <formula>0</formula>
    </cfRule>
  </conditionalFormatting>
  <conditionalFormatting sqref="O6:O45">
    <cfRule type="cellIs" dxfId="1" priority="1" operator="equal">
      <formula>"Hayır"</formula>
    </cfRule>
  </conditionalFormatting>
  <conditionalFormatting sqref="O6:O45">
    <cfRule type="cellIs" dxfId="2" priority="1" operator="equal">
      <formula>"Evet"</formula>
    </cfRule>
  </conditionalFormatting>
  <dataValidations count="2">
    <dataValidation type="list" allowBlank="1" showErrorMessage="1" errorTitle="Geçersiz değer" error="Listeden seçin: Evet, Hayır" sqref="O10:O45">
      <formula1>"Evet,Hayır"</formula1>
    </dataValidation>
    <dataValidation type="list" allowBlank="1" showErrorMessage="1" errorTitle="Geçersiz değer" error="Listeden seçin: Evet, Hayır" sqref="O6:O45">
      <formula1>"Evet,Hayır"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86</v>
      </c>
    </row>
    <row r="2" ht="18" customHeight="1" spans="2:2" x14ac:dyDescent="0.25">
      <c r="B2" s="2" t="s">
        <v>87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5" t="s">
        <v>88</v>
      </c>
    </row>
    <row r="6" ht="20" customHeight="1" spans="2:4" x14ac:dyDescent="0.25">
      <c r="B6" s="6" t="s">
        <v>89</v>
      </c>
      <c r="C6" s="10">
        <v>14</v>
      </c>
      <c r="D6" s="9" t="s">
        <v>90</v>
      </c>
    </row>
    <row r="7" ht="20" customHeight="1" spans="2:4" x14ac:dyDescent="0.25">
      <c r="B7" s="6" t="s">
        <v>91</v>
      </c>
      <c r="C7" s="10">
        <v>1</v>
      </c>
    </row>
    <row r="8" ht="20" customHeight="1" spans="2:4" x14ac:dyDescent="0.25">
      <c r="B8" s="6" t="s">
        <v>92</v>
      </c>
      <c r="C8" s="10">
        <v>21.75</v>
      </c>
      <c r="D8" s="9" t="s">
        <v>93</v>
      </c>
    </row>
    <row r="9" ht="20" customHeight="1" spans="2:4" x14ac:dyDescent="0.25">
      <c r="B9" s="6" t="s">
        <v>94</v>
      </c>
      <c r="C9" s="10">
        <v>2</v>
      </c>
    </row>
    <row r="10" ht="20" customHeight="1" spans="2:4" x14ac:dyDescent="0.25">
      <c r="B10" s="6" t="s">
        <v>95</v>
      </c>
      <c r="C10" s="11">
        <v>1101</v>
      </c>
      <c r="D10" s="9" t="s">
        <v>96</v>
      </c>
    </row>
    <row r="11" ht="20" customHeight="1" spans="2:4" x14ac:dyDescent="0.25">
      <c r="B11" s="6" t="s">
        <v>97</v>
      </c>
      <c r="C11" s="11">
        <v>9909</v>
      </c>
      <c r="D11" s="9" t="s">
        <v>98</v>
      </c>
    </row>
    <row r="12" ht="20" customHeight="1" spans="2:4" x14ac:dyDescent="0.25">
      <c r="B12" s="6" t="s">
        <v>99</v>
      </c>
      <c r="C12" s="10">
        <v>2</v>
      </c>
      <c r="D12" s="9" t="s">
        <v>100</v>
      </c>
    </row>
    <row r="13" ht="20" customHeight="1" spans="2:4" x14ac:dyDescent="0.25">
      <c r="B13" s="6" t="s">
        <v>101</v>
      </c>
      <c r="C13" s="10">
        <v>7.59</v>
      </c>
      <c r="D13" s="9" t="s">
        <v>102</v>
      </c>
    </row>
    <row r="14" ht="20" customHeight="1" spans="2:4" x14ac:dyDescent="0.25">
      <c r="B14" s="6" t="s">
        <v>103</v>
      </c>
      <c r="C14" s="11">
        <v>33030</v>
      </c>
      <c r="D14" s="9" t="s">
        <v>104</v>
      </c>
    </row>
    <row r="15" ht="20" customHeight="1" spans="2:4" x14ac:dyDescent="0.25">
      <c r="B15" s="6" t="s">
        <v>105</v>
      </c>
      <c r="C15" s="11">
        <v>28075.5</v>
      </c>
      <c r="D15" s="9" t="s">
        <v>104</v>
      </c>
    </row>
    <row r="16" ht="24" customHeight="1" spans="2:2" x14ac:dyDescent="0.25">
      <c r="B16" s="5" t="s">
        <v>106</v>
      </c>
    </row>
    <row r="17" ht="20" customHeight="1" spans="2:4" x14ac:dyDescent="0.25">
      <c r="B17" s="6" t="s">
        <v>107</v>
      </c>
      <c r="C17" s="7" t="s">
        <v>7</v>
      </c>
    </row>
    <row r="18" ht="20" customHeight="1" spans="2:4" x14ac:dyDescent="0.25">
      <c r="B18" s="6" t="s">
        <v>108</v>
      </c>
      <c r="C18" s="7" t="s">
        <v>7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109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75" customHeight="1" spans="2:2" x14ac:dyDescent="0.25">
      <c r="B5" s="27" t="s">
        <v>110</v>
      </c>
    </row>
    <row r="7" ht="22" customHeight="1" spans="2:2" x14ac:dyDescent="0.25">
      <c r="B7" s="28" t="s">
        <v>111</v>
      </c>
    </row>
    <row r="8" ht="45" customHeight="1" spans="2:2" x14ac:dyDescent="0.25">
      <c r="B8" s="27" t="s">
        <v>112</v>
      </c>
    </row>
    <row r="9" ht="30" customHeight="1" spans="2:2" x14ac:dyDescent="0.25">
      <c r="B9" s="27" t="s">
        <v>113</v>
      </c>
    </row>
    <row r="10" ht="45" customHeight="1" spans="2:2" x14ac:dyDescent="0.25">
      <c r="B10" s="27" t="s">
        <v>114</v>
      </c>
    </row>
    <row r="11" ht="30" customHeight="1" spans="2:2" x14ac:dyDescent="0.25">
      <c r="B11" s="27" t="s">
        <v>115</v>
      </c>
    </row>
    <row r="12" ht="30" customHeight="1" spans="2:2" x14ac:dyDescent="0.25">
      <c r="B12" s="27" t="s">
        <v>116</v>
      </c>
    </row>
    <row r="13" ht="30" customHeight="1" spans="2:2" x14ac:dyDescent="0.25">
      <c r="B13" s="27" t="s">
        <v>117</v>
      </c>
    </row>
    <row r="14" ht="30" customHeight="1" spans="2:2" x14ac:dyDescent="0.25">
      <c r="B14" s="27" t="s">
        <v>118</v>
      </c>
    </row>
    <row r="15" ht="8" customHeight="1" spans="2:2" x14ac:dyDescent="0.25">
      <c r="B15" s="27" t="s">
        <v>119</v>
      </c>
    </row>
    <row r="16" ht="30" customHeight="1" spans="2:2" x14ac:dyDescent="0.25">
      <c r="B16" s="29" t="s">
        <v>120</v>
      </c>
    </row>
    <row r="18" ht="20" customHeight="1" spans="2:2" x14ac:dyDescent="0.25">
      <c r="B18" s="30" t="s">
        <v>121</v>
      </c>
    </row>
    <row r="19" ht="30" customHeight="1" spans="2:2" x14ac:dyDescent="0.25">
      <c r="B19" s="27" t="s">
        <v>122</v>
      </c>
    </row>
    <row r="21" ht="18" customHeight="1" spans="2:2" x14ac:dyDescent="0.25">
      <c r="B21" s="31" t="s">
        <v>123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Pusula</vt:lpstr>
      <vt:lpstr>Bordro Listesi</vt:lpstr>
      <vt:lpstr>Parametreler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Ücret Hesap Pusulası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