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Default Extension="vml" ContentType="application/vnd.openxmlformats-officedocument.vmlDrawing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2000" windowHeight="24000" activeTab="0"/>
  </bookViews>
  <sheets>
    <sheet sheetId="1" name="Risk Tablosu" state="visible" r:id="rId4"/>
    <sheet sheetId="2" name="Parametreler" state="visible" r:id="rId5"/>
    <sheet sheetId="3" name="Özet" state="visible" r:id="rId6"/>
    <sheet sheetId="4" name="Nasıl Kullanılır" state="visible" r:id="rId7"/>
  </sheets>
  <definedNames>
    <definedName name="_xlnm.Print_Titles" localSheetId="0">'Risk Tablosu'!$5:$5</definedName>
  </definedNames>
  <calcPr calcId="171027"/>
</workbook>
</file>

<file path=xl/comments1.xml><?xml version="1.0" encoding="utf-8"?>
<comments xmlns="http://schemas.openxmlformats.org/spreadsheetml/2006/main">
  <authors>
    <author>Author</author>
  </authors>
  <commentList>
    <comment ref="D5" authorId="0">
      <text>
        <r>
          <t>Zarar verme potansiyeli olan kaynak veya durum (ör. korumasız hareketli parça, ıslak zemin).</t>
        </r>
      </text>
    </comment>
    <comment ref="E5" authorId="0">
      <text>
        <r>
          <t>Tehlikenin gerçekleşmesi halinde ortaya çıkabilecek zarar (ör. el sıkışması, düşme sonucu kırık).</t>
        </r>
      </text>
    </comment>
    <comment ref="H5" authorId="0">
      <text>
        <r>
          <t>Zararın meydana gelme ihtimali. Ölçek değerleri Parametreler sayfasındadır.</t>
        </r>
      </text>
    </comment>
    <comment ref="J5" authorId="0">
      <text>
        <r>
          <t>Tehlikeye maruz kalma sıklığı. Açıklamalar Parametreler sayfasındadır.</t>
        </r>
      </text>
    </comment>
    <comment ref="L5" authorId="0">
      <text>
        <r>
          <t>Zararın insan üzerindeki olası ağırlığı. Açıklamalar Parametreler sayfasındadır.</t>
        </r>
      </text>
    </comment>
  </commentList>
</comments>
</file>

<file path=xl/sharedStrings.xml><?xml version="1.0" encoding="utf-8"?>
<sst xmlns="http://schemas.openxmlformats.org/spreadsheetml/2006/main" count="192" uniqueCount="157">
  <si>
    <t>Risk Değerlendirme Tablosu (Fine-Kinney)</t>
  </si>
  <si>
    <t>İşyeri: [İşyeri Unvanı]  ·  Bölüm: [Bölüm]  ·  Değerlendirme tarihi: [Tarih]</t>
  </si>
  <si>
    <t>ikpartner.com  ·  Ücretsiz İK şablonu  ·  0538 949 22 87</t>
  </si>
  <si>
    <t>No</t>
  </si>
  <si>
    <t>Bölüm / Alan</t>
  </si>
  <si>
    <t>Faaliyet / İş</t>
  </si>
  <si>
    <t>Tehlike</t>
  </si>
  <si>
    <t>Risk (Olası Sonuç)</t>
  </si>
  <si>
    <t>Etkilenecek Kişiler</t>
  </si>
  <si>
    <t>Mevcut Önlemler</t>
  </si>
  <si>
    <t>Olasılık</t>
  </si>
  <si>
    <t>O</t>
  </si>
  <si>
    <t>Frekans</t>
  </si>
  <si>
    <t>F</t>
  </si>
  <si>
    <t>Şiddet</t>
  </si>
  <si>
    <t>Ş</t>
  </si>
  <si>
    <t>Risk Skoru</t>
  </si>
  <si>
    <t>Risk Sınıfı</t>
  </si>
  <si>
    <t>Eylem Önceliği</t>
  </si>
  <si>
    <t>Önerilen Önlem / Aksiyon</t>
  </si>
  <si>
    <t>Sorumlu</t>
  </si>
  <si>
    <t>Termin</t>
  </si>
  <si>
    <t>Durum</t>
  </si>
  <si>
    <t>Kalan Gün</t>
  </si>
  <si>
    <t>Depo</t>
  </si>
  <si>
    <t>Raf istifleme</t>
  </si>
  <si>
    <t>Dengesiz istiflenmiş koliler</t>
  </si>
  <si>
    <t>Malzeme düşmesi, baş yaralanması</t>
  </si>
  <si>
    <t>Çalışanlar</t>
  </si>
  <si>
    <t>Baret kullanımı</t>
  </si>
  <si>
    <t>Kuvvetle muhtemel</t>
  </si>
  <si>
    <t>Sıklıkla</t>
  </si>
  <si>
    <t>Ciddi</t>
  </si>
  <si>
    <t>Ağır yükleri alt rafa al, istif eğitimi</t>
  </si>
  <si>
    <t>[Ad Soyad]</t>
  </si>
  <si>
    <t>Açık</t>
  </si>
  <si>
    <t>Üretim</t>
  </si>
  <si>
    <t>Pres besleme</t>
  </si>
  <si>
    <t>Korumasız kalıp bölgesi</t>
  </si>
  <si>
    <t>El sıkışması, uzuv kaybı</t>
  </si>
  <si>
    <t>Çift el kumanda</t>
  </si>
  <si>
    <t>Oldukça düşük ihtimal</t>
  </si>
  <si>
    <t>Sürekli</t>
  </si>
  <si>
    <t>Önemli</t>
  </si>
  <si>
    <t>Işık perdesi, kilitleme-etiketleme</t>
  </si>
  <si>
    <t>Devam ediyor</t>
  </si>
  <si>
    <t>Ofis</t>
  </si>
  <si>
    <t>Ekran başı çalışma</t>
  </si>
  <si>
    <t>Uygun olmayan masa düzeni</t>
  </si>
  <si>
    <t>Bel ve boyun ağrıları</t>
  </si>
  <si>
    <t>Ayarlanabilir sandalye</t>
  </si>
  <si>
    <t>Nadir ama olabilir</t>
  </si>
  <si>
    <t>Ara sıra</t>
  </si>
  <si>
    <t>Hafif</t>
  </si>
  <si>
    <t>Ergonomi eğitimi, monitör ayarı</t>
  </si>
  <si>
    <t>Yemekhane</t>
  </si>
  <si>
    <t>Zemin temizliği</t>
  </si>
  <si>
    <t>Islak zemin</t>
  </si>
  <si>
    <t>Kayma ve düşme</t>
  </si>
  <si>
    <t>Tüm kişiler</t>
  </si>
  <si>
    <t>Uyarı levhası</t>
  </si>
  <si>
    <t>Zayıf ihtimal</t>
  </si>
  <si>
    <t>Seyrek</t>
  </si>
  <si>
    <t>Temizliği yoğun saat dışına al</t>
  </si>
  <si>
    <t>Tamamlandı</t>
  </si>
  <si>
    <t>Olasılık ölçeği (O)</t>
  </si>
  <si>
    <t>Pratikte imkânsız</t>
  </si>
  <si>
    <t>Zararın gerçekleşmesi neredeyse beklenmez</t>
  </si>
  <si>
    <t>Gerçekleşmesi çok uzak bir ihtimal</t>
  </si>
  <si>
    <t>Ancak sınırda / beklenmedik koşullarda</t>
  </si>
  <si>
    <t>Olağan dışı ama olası</t>
  </si>
  <si>
    <t>Şaşırtıcı olmaz, beklenebilir</t>
  </si>
  <si>
    <t>Çok kuvvetli ihtimal</t>
  </si>
  <si>
    <t>Önlem alınmazsa gerçekleşmesi beklenir</t>
  </si>
  <si>
    <t>Frekans ölçeği (F)</t>
  </si>
  <si>
    <t>Çok seyrek</t>
  </si>
  <si>
    <t>Yılda bir veya daha seyrek maruziyet</t>
  </si>
  <si>
    <t>Oldukça seyrek</t>
  </si>
  <si>
    <t>Yılda birkaç kez</t>
  </si>
  <si>
    <t>Ayda bir</t>
  </si>
  <si>
    <t>Haftada bir</t>
  </si>
  <si>
    <t>Günde bir veya daha sık</t>
  </si>
  <si>
    <t>Saatte birkaç kez veya sürekli</t>
  </si>
  <si>
    <t>Şiddet ölçeği (Ş)</t>
  </si>
  <si>
    <t>Önemsiz</t>
  </si>
  <si>
    <t>İş günü kaybı yok, ilk yardım gerektirmez</t>
  </si>
  <si>
    <t>İş günü kaybı yok / ilk yardım gerektirir</t>
  </si>
  <si>
    <t>İş günü kaybı, ayakta tedavi</t>
  </si>
  <si>
    <t>Uzuv kaybı, kalıcı hasar</t>
  </si>
  <si>
    <t>Çok ciddi</t>
  </si>
  <si>
    <t>Ölümlü kaza veya kalıcı iş göremezlik</t>
  </si>
  <si>
    <t>Felaket</t>
  </si>
  <si>
    <t>Birden fazla ölüm, geniş çaplı hasar</t>
  </si>
  <si>
    <t>Risk sınıfı alt sınırları (Risk Skoru = O × F × Ş)</t>
  </si>
  <si>
    <t>Olası risk (bu değer ve üzeri)</t>
  </si>
  <si>
    <t>Altı: Kabul edilebilir</t>
  </si>
  <si>
    <t>Önemli risk (bu değer ve üzeri)</t>
  </si>
  <si>
    <t>Esaslı risk (bu değer ve üzeri)</t>
  </si>
  <si>
    <t>Tolerans gösterilemez (bu değer ve üzeri)</t>
  </si>
  <si>
    <t>Faaliyet durdurulup derhal önlem alınır</t>
  </si>
  <si>
    <t>Risk değerlendirmesi yenileme takibi</t>
  </si>
  <si>
    <t>İşyeri tehlike sınıfı</t>
  </si>
  <si>
    <t>Tehlikeli</t>
  </si>
  <si>
    <t>Çok tehlikeli / Tehlikeli / Az tehlikeli yazın</t>
  </si>
  <si>
    <t>Yenileme periyodu - Çok tehlikeli (yıl)</t>
  </si>
  <si>
    <t>Yenileme periyodu - Tehlikeli (yıl)</t>
  </si>
  <si>
    <t>Yenileme periyodu - Az tehlikeli (yıl)</t>
  </si>
  <si>
    <t>Uygulanacak periyot (yıl)</t>
  </si>
  <si>
    <t>Tehlike sınıfı yazımı tam eşleşmelidir</t>
  </si>
  <si>
    <t>Son risk değerlendirmesi tarihi</t>
  </si>
  <si>
    <t>Sonraki yenileme tarihi</t>
  </si>
  <si>
    <t>Erken yenileme gerektiren değişikliklerde beklemeyin</t>
  </si>
  <si>
    <t>Yenilemeye kalan gün</t>
  </si>
  <si>
    <t>Hatırlatma eşiği (gün)</t>
  </si>
  <si>
    <t>İç planlama tercihi; dilediğiniz gibi değiştirin</t>
  </si>
  <si>
    <t>Hatırlatma durumu</t>
  </si>
  <si>
    <t>Değerlendirme ekibi</t>
  </si>
  <si>
    <t>İşveren / işveren vekili</t>
  </si>
  <si>
    <t>İş güvenliği uzmanı</t>
  </si>
  <si>
    <t>İşyeri hekimi</t>
  </si>
  <si>
    <t>Çalışan temsilcisi</t>
  </si>
  <si>
    <t>Destek elemanı / bölüm çalışanı</t>
  </si>
  <si>
    <t>Risk dağılımı</t>
  </si>
  <si>
    <t>Değerlendirilen tehlike sayısı</t>
  </si>
  <si>
    <t>Tolerans gösterilemez</t>
  </si>
  <si>
    <t>Faaliyet durdurulmalı</t>
  </si>
  <si>
    <t>Esaslı risk</t>
  </si>
  <si>
    <t>Önemli risk</t>
  </si>
  <si>
    <t>Olası risk</t>
  </si>
  <si>
    <t>Kabul edilebilir</t>
  </si>
  <si>
    <t>En yüksek risk skoru</t>
  </si>
  <si>
    <t>Aksiyon takibi</t>
  </si>
  <si>
    <t>Açık aksiyon</t>
  </si>
  <si>
    <t>Devam eden aksiyon</t>
  </si>
  <si>
    <t>Tamamlanan aksiyon</t>
  </si>
  <si>
    <t>Termini geçmiş aksiyon</t>
  </si>
  <si>
    <t>Kalan Gün sütunu negatif olanlar</t>
  </si>
  <si>
    <t>Yenileme</t>
  </si>
  <si>
    <t>Sonraki risk değerlendirmesi yenileme tarihi</t>
  </si>
  <si>
    <t>Onay</t>
  </si>
  <si>
    <t>Hazırlayan (İSG uzmanı)</t>
  </si>
  <si>
    <t>Onaylayan (işveren / işveren vekili)</t>
  </si>
  <si>
    <t>Nasıl Kullanılır?</t>
  </si>
  <si>
    <t>Fine-Kinney yöntemiyle tehlikeleri listeleyen, olasılık × frekans × şiddet çarpımıyla risk skorunu ve risk sınıfını otomatik hesaplayan, önlem / sorumlu / termin takibi yapan ve tehlike sınıfına göre risk değerlendirmesi yenileme tarihini hatırlatan çalışma dosyası.</t>
  </si>
  <si>
    <t>Kullanım adımları</t>
  </si>
  <si>
    <t>1. Önce Parametreler sayfasında işyerinizin tehlike sınıfını (Çok tehlikeli / Tehlikeli / Az tehlikeli) ve son risk değerlendirmesi tarihini girin; sonraki yenileme tarihi ve kalan gün otomatik hesaplanır.</t>
  </si>
  <si>
    <t>2. Risk Tablosu sayfasında her satıra bir tehlike yazın: bölüm, faaliyet, tehlike, olası sonuç (risk), etkilenecek kişiler ve mevcut önlemler.</t>
  </si>
  <si>
    <t>3. Olasılık, Frekans ve Şiddet sütunlarında açılır listeden seçim yapın. O, F ve Ş sütunları Parametreler sayfasındaki ölçek değerlerini, Risk Skoru sütunu ise O × F × Ş çarpımını otomatik getirir.</t>
  </si>
  <si>
    <t>4. Risk Sınıfı ve Eylem Önceliği, Parametreler sayfasındaki sınıf alt sınırlarına göre otomatik belirlenir. Sınırları ekibinizin kabul ettiği yönteme göre değiştirebilirsiniz.</t>
  </si>
  <si>
    <t>5. Her risk için önerilen önlemi, sorumluyu ve termini yazın; Durum sütununu güncel tutun. Kalan Gün negatifse termin geçmiş demektir ve hücre kırmızıya döner.</t>
  </si>
  <si>
    <t>6. Önlemler uygulandıktan sonra riski aynı yöntemle yeniden puanlayın (yeni satır açarak veya seçimleri güncelleyerek) ve kalan riskin kabul edilebilir düzeye indiğini kontrol edin.</t>
  </si>
  <si>
    <t>7. Özet sayfası risk sınıflarına göre dağılımı, açık ve geciken aksiyonları gösterir; İSG kurulu ve yönetim raporlarında kullanabilirsiniz.</t>
  </si>
  <si>
    <t>8. Risk değerlendirmesi işveren adına İSG uzmanı, işyeri hekimi, çalışan temsilcisi ve ilgili bölüm çalışanlarından oluşan ekiple yapılır; bu dosya ekibin çalışma aracıdır, ekip çalışmasının yerine geçmez.</t>
  </si>
  <si>
    <t/>
  </si>
  <si>
    <t>Renk kodları: lacivert başlıklar sütun adlarını, gri zeminli hücreler otomatik hesaplanan formülleri gösterir; bu hücrelere veri girmeyin. Açılır listeli hücrelerde yalnızca listedeki değerler kabul edilir.</t>
  </si>
  <si>
    <t>Bu şablon İK Partner tarafından genel bilgilendirme amacıyla hazırlanmıştır; işletmenize ve güncel mevzuata göre uyarlanmalıdır. Hukuki sonuç doğuran belgelerde hukuk danışmanınıza başvurun.</t>
  </si>
  <si>
    <t>Şablonu işletmenize uyarlamak veya İK süreçlerinizi birlikte kurmak için: ikpartner.com  ·  0538 949 22 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</si>
</sst>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8" x14ac:knownFonts="1">
    <font>
      <color theme="1"/>
      <family val="2"/>
      <scheme val="minor"/>
      <sz val="11"/>
      <name val="Calibri"/>
    </font>
    <font>
      <b/>
      <color rgb="FF0E2849"/>
      <sz val="18"/>
      <name val="Calibri"/>
    </font>
    <font>
      <color rgb="FF5A6B82"/>
      <sz val="10"/>
      <name val="Calibri"/>
    </font>
    <font>
      <color rgb="FF13B8A7"/>
      <sz val="9"/>
      <name val="Calibri"/>
    </font>
    <font>
      <b/>
      <color rgb="FFFFFFFF"/>
      <sz val="10"/>
      <name val="Calibri"/>
    </font>
    <font>
      <color rgb="FF8C9BB0"/>
      <sz val="10"/>
      <name val="Calibri"/>
    </font>
    <font>
      <i/>
      <color rgb="FF3A4A61"/>
      <sz val="10"/>
      <name val="Calibri"/>
    </font>
    <font>
      <color rgb="FF0E2849"/>
      <sz val="10"/>
      <name val="Calibri"/>
    </font>
    <font>
      <color rgb="FF3A4A61"/>
      <sz val="10"/>
      <name val="Calibri"/>
    </font>
    <font>
      <b/>
      <color rgb="FF13B8A7"/>
      <sz val="12"/>
      <name val="Calibri"/>
    </font>
    <font>
      <b/>
      <color rgb="FF0E2849"/>
      <sz val="10"/>
      <name val="Calibri"/>
    </font>
    <font>
      <b/>
      <color rgb="FF1D5888"/>
      <sz val="11"/>
      <name val="Calibri"/>
    </font>
    <font>
      <i/>
      <color rgb="FF5A6B82"/>
      <sz val="9"/>
      <name val="Calibri"/>
    </font>
    <font>
      <b/>
      <color rgb="FF0E2849"/>
      <sz val="11"/>
      <name val="Calibri"/>
    </font>
    <font>
      <b/>
      <color rgb="FF0E2849"/>
      <sz val="12"/>
      <name val="Calibri"/>
    </font>
    <font>
      <i/>
      <color rgb="FF5A6B82"/>
      <sz val="10"/>
      <name val="Calibri"/>
    </font>
    <font>
      <b/>
      <color rgb="FF0B7F74"/>
      <sz val="11"/>
      <name val="Calibri"/>
    </font>
    <font>
      <b/>
      <color rgb="FF13B8A7"/>
      <sz val="1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E2849"/>
      </patternFill>
    </fill>
    <fill>
      <patternFill patternType="solid">
        <fgColor rgb="FFF5F8FB"/>
      </patternFill>
    </fill>
    <fill>
      <patternFill patternType="solid">
        <fgColor rgb="FFEAF1F8"/>
      </patternFill>
    </fill>
  </fills>
  <borders count="3">
    <border>
      <left/>
      <right/>
      <top/>
      <bottom/>
      <diagonal/>
    </border>
    <border>
      <left/>
      <right/>
      <top style="medium">
        <color rgb="FF13B8A7"/>
      </top>
      <bottom/>
      <diagonal/>
    </border>
    <border>
      <left style="thin">
        <color rgb="FFDCE4EE"/>
      </left>
      <right style="thin">
        <color rgb="FFDCE4EE"/>
      </right>
      <top style="thin">
        <color rgb="FFDCE4EE"/>
      </top>
      <bottom style="thin">
        <color rgb="FFDCE4EE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/>
    <xf numFmtId="0" fontId="0" fillId="0" borderId="1" xfId="0" applyBorder="1"/>
    <xf numFmtId="0" fontId="4" fillId="2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/>
    </xf>
    <xf numFmtId="0" fontId="6" fillId="0" borderId="2" xfId="0" applyFont="1" applyBorder="1" applyAlignment="1">
      <alignment vertical="top" wrapText="1"/>
    </xf>
    <xf numFmtId="0" fontId="6" fillId="0" borderId="2" xfId="0" applyFont="1" applyBorder="1" applyAlignment="1">
      <alignment horizontal="center"/>
    </xf>
    <xf numFmtId="4" fontId="7" fillId="3" borderId="2" xfId="0" applyNumberFormat="1" applyFont="1" applyFill="1" applyBorder="1"/>
    <xf numFmtId="3" fontId="7" fillId="3" borderId="2" xfId="0" applyNumberFormat="1" applyFont="1" applyFill="1" applyBorder="1"/>
    <xf numFmtId="0" fontId="7" fillId="3" borderId="2" xfId="0" applyFont="1" applyFill="1" applyBorder="1"/>
    <xf numFmtId="0" fontId="7" fillId="3" borderId="2" xfId="0" applyFont="1" applyFill="1" applyBorder="1" applyAlignment="1">
      <alignment vertical="top" wrapText="1"/>
    </xf>
    <xf numFmtId="0" fontId="6" fillId="0" borderId="2" xfId="0" applyFont="1" applyBorder="1"/>
    <xf numFmtId="164" fontId="6" fillId="0" borderId="2" xfId="0" applyNumberFormat="1" applyFont="1" applyBorder="1" applyAlignment="1">
      <alignment horizontal="center"/>
    </xf>
    <xf numFmtId="0" fontId="8" fillId="0" borderId="2" xfId="0" applyFont="1" applyBorder="1" applyAlignment="1">
      <alignment vertical="top" wrapText="1"/>
    </xf>
    <xf numFmtId="0" fontId="8" fillId="0" borderId="2" xfId="0" applyFont="1" applyBorder="1" applyAlignment="1">
      <alignment horizontal="center"/>
    </xf>
    <xf numFmtId="0" fontId="8" fillId="0" borderId="2" xfId="0" applyFont="1" applyBorder="1"/>
    <xf numFmtId="164" fontId="8" fillId="0" borderId="2" xfId="0" applyNumberFormat="1" applyFont="1" applyBorder="1" applyAlignment="1">
      <alignment horizontal="center"/>
    </xf>
    <xf numFmtId="0" fontId="9" fillId="0" borderId="0" xfId="0" applyFont="1"/>
    <xf numFmtId="0" fontId="10" fillId="3" borderId="2" xfId="0" applyFont="1" applyFill="1" applyBorder="1"/>
    <xf numFmtId="4" fontId="11" fillId="4" borderId="2" xfId="0" applyNumberFormat="1" applyFont="1" applyFill="1" applyBorder="1" applyAlignment="1">
      <alignment horizontal="right"/>
    </xf>
    <xf numFmtId="0" fontId="12" fillId="0" borderId="0" xfId="0" applyFont="1"/>
    <xf numFmtId="3" fontId="11" fillId="4" borderId="2" xfId="0" applyNumberFormat="1" applyFont="1" applyFill="1" applyBorder="1" applyAlignment="1">
      <alignment horizontal="right"/>
    </xf>
    <xf numFmtId="0" fontId="11" fillId="4" borderId="2" xfId="0" applyFont="1" applyFill="1" applyBorder="1" applyAlignment="1">
      <alignment horizontal="right"/>
    </xf>
    <xf numFmtId="3" fontId="13" fillId="0" borderId="2" xfId="0" applyNumberFormat="1" applyFont="1" applyBorder="1" applyAlignment="1">
      <alignment horizontal="right"/>
    </xf>
    <xf numFmtId="164" fontId="11" fillId="4" borderId="2" xfId="0" applyNumberFormat="1" applyFont="1" applyFill="1" applyBorder="1" applyAlignment="1">
      <alignment horizontal="right"/>
    </xf>
    <xf numFmtId="164" fontId="13" fillId="0" borderId="2" xfId="0" applyNumberFormat="1" applyFont="1" applyBorder="1" applyAlignment="1">
      <alignment horizontal="right"/>
    </xf>
    <xf numFmtId="0" fontId="13" fillId="0" borderId="2" xfId="0" applyFont="1" applyBorder="1" applyAlignment="1">
      <alignment horizontal="right"/>
    </xf>
    <xf numFmtId="4" fontId="13" fillId="0" borderId="2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0" fontId="14" fillId="0" borderId="0" xfId="0" applyFont="1" applyAlignment="1">
      <alignment vertical="top" wrapText="1"/>
    </xf>
    <xf numFmtId="0" fontId="15" fillId="0" borderId="0" xfId="0" applyFont="1" applyAlignment="1">
      <alignment vertical="top" wrapText="1"/>
    </xf>
    <xf numFmtId="0" fontId="16" fillId="0" borderId="0" xfId="0" applyFont="1" applyAlignment="1">
      <alignment vertical="top" wrapText="1"/>
    </xf>
    <xf numFmtId="0" fontId="17" fillId="0" borderId="0" xfId="0" applyFont="1" applyAlignment="1">
      <alignment vertical="top" wrapText="1"/>
    </xf>
  </cellXfs>
  <cellStyles count="1">
    <cellStyle name="Normal" xfId="0" builtinId="0"/>
  </cellStyles>
  <dxfs count="7">
    <dxf>
      <fill>
        <patternFill patternType="solid">
          <bgColor rgb="FFF4B6B2"/>
        </patternFill>
      </fill>
    </dxf>
    <dxf>
      <fill>
        <patternFill patternType="solid">
          <bgColor rgb="FFFBD3C0"/>
        </patternFill>
      </fill>
    </dxf>
    <dxf>
      <fill>
        <patternFill patternType="solid">
          <bgColor rgb="FFFFF0C2"/>
        </patternFill>
      </fill>
    </dxf>
    <dxf>
      <fill>
        <patternFill patternType="solid">
          <bgColor rgb="FFE4F1D9"/>
        </patternFill>
      </fill>
    </dxf>
    <dxf>
      <fill>
        <patternFill patternType="solid">
          <bgColor rgb="FFD7EFE4"/>
        </patternFill>
      </fill>
    </dxf>
    <dxf>
      <fill>
        <patternFill patternType="solid">
          <bgColor rgb="FFD7EFE4"/>
        </patternFill>
      </fill>
    </dxf>
    <dxf>
      <font>
        <color rgb="FFB42318"/>
      </font>
      <fill>
        <patternFill patternType="solid">
          <bgColor rgb="FFFDE2E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10500</xdr:colOff>
      <xdr:row>0</xdr:row>
      <xdr:rowOff>51000</xdr:rowOff>
    </xdr:from>
    <xdr:ext cx="381000" cy="3810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10500</xdr:colOff>
      <xdr:row>0</xdr:row>
      <xdr:rowOff>51000</xdr:rowOff>
    </xdr:from>
    <xdr:ext cx="381000" cy="3810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10500</xdr:colOff>
      <xdr:row>0</xdr:row>
      <xdr:rowOff>51000</xdr:rowOff>
    </xdr:from>
    <xdr:ext cx="381000" cy="3810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10500</xdr:colOff>
      <xdr:row>0</xdr:row>
      <xdr:rowOff>51000</xdr:rowOff>
    </xdr:from>
    <xdr:ext cx="381000" cy="3810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ikpartner.com/" TargetMode="External"/><Relationship Id="rId2" Type="http://schemas.openxmlformats.org/officeDocument/2006/relationships/comments" Target="../comments1.xml"/><Relationship Id="rId3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ikpartner.com/" TargetMode="External"/><Relationship Id="rId2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ikpartner.com/" TargetMode="External"/><Relationship Id="rId2" Type="http://schemas.openxmlformats.org/officeDocument/2006/relationships/drawing" Target="../drawings/drawing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ikpartner.com/" TargetMode="External"/><Relationship Id="rId2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65"/>
  <sheetViews>
    <sheetView workbookViewId="0" showGridLines="0">
      <pane xSplit="4" ySplit="5" topLeftCell="E6" activePane="bottomRight" state="frozen"/>
      <selection pane="bottomRight"/>
    </sheetView>
  </sheetViews>
  <sheetFormatPr defaultRowHeight="15" outlineLevelRow="0" outlineLevelCol="0" x14ac:dyDescent="55"/>
  <cols>
    <col min="1" max="1" width="7" customWidth="1"/>
    <col min="2" max="2" width="14" customWidth="1"/>
    <col min="3" max="3" width="20" customWidth="1"/>
    <col min="4" max="5" width="28" customWidth="1"/>
    <col min="6" max="6" width="16" customWidth="1"/>
    <col min="7" max="7" width="22" customWidth="1"/>
    <col min="8" max="8" width="20" customWidth="1"/>
    <col min="9" max="9" width="7" customWidth="1"/>
    <col min="10" max="10" width="18" customWidth="1"/>
    <col min="11" max="11" width="7" customWidth="1"/>
    <col min="12" max="12" width="16" customWidth="1"/>
    <col min="13" max="13" width="7" customWidth="1"/>
    <col min="14" max="14" width="10" customWidth="1"/>
    <col min="15" max="15" width="20" customWidth="1"/>
    <col min="16" max="16" width="30" customWidth="1"/>
    <col min="17" max="17" width="36" customWidth="1"/>
    <col min="18" max="18" width="16" customWidth="1"/>
    <col min="19" max="19" width="13" customWidth="1"/>
    <col min="20" max="20" width="14" customWidth="1"/>
    <col min="21" max="21" width="10" customWidth="1"/>
  </cols>
  <sheetData>
    <row r="1" ht="34" customHeight="1" spans="2:2" x14ac:dyDescent="0.25">
      <c r="B1" s="1" t="s">
        <v>0</v>
      </c>
    </row>
    <row r="2" ht="18" customHeight="1" spans="2:2" x14ac:dyDescent="0.25">
      <c r="B2" s="2" t="s">
        <v>1</v>
      </c>
    </row>
    <row r="3" ht="16" customHeight="1" spans="2:2" x14ac:dyDescent="0.25">
      <c r="B3" s="3" t="s">
        <v>2</v>
      </c>
    </row>
    <row r="4" spans="1:21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</row>
    <row r="5" ht="30" customHeight="1" spans="1:21" x14ac:dyDescent="0.25">
      <c r="A5" s="5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5" t="s">
        <v>10</v>
      </c>
      <c r="I5" s="5" t="s">
        <v>11</v>
      </c>
      <c r="J5" s="5" t="s">
        <v>12</v>
      </c>
      <c r="K5" s="5" t="s">
        <v>13</v>
      </c>
      <c r="L5" s="5" t="s">
        <v>14</v>
      </c>
      <c r="M5" s="5" t="s">
        <v>15</v>
      </c>
      <c r="N5" s="5" t="s">
        <v>16</v>
      </c>
      <c r="O5" s="5" t="s">
        <v>17</v>
      </c>
      <c r="P5" s="5" t="s">
        <v>18</v>
      </c>
      <c r="Q5" s="5" t="s">
        <v>19</v>
      </c>
      <c r="R5" s="5" t="s">
        <v>20</v>
      </c>
      <c r="S5" s="5" t="s">
        <v>21</v>
      </c>
      <c r="T5" s="5" t="s">
        <v>22</v>
      </c>
      <c r="U5" s="5" t="s">
        <v>23</v>
      </c>
    </row>
    <row r="6" spans="1:21" x14ac:dyDescent="0.25">
      <c r="A6" s="6">
        <v>1</v>
      </c>
      <c r="B6" s="7" t="s">
        <v>24</v>
      </c>
      <c r="C6" s="7" t="s">
        <v>25</v>
      </c>
      <c r="D6" s="7" t="s">
        <v>26</v>
      </c>
      <c r="E6" s="7" t="s">
        <v>27</v>
      </c>
      <c r="F6" s="8" t="s">
        <v>28</v>
      </c>
      <c r="G6" s="7" t="s">
        <v>29</v>
      </c>
      <c r="H6" s="8" t="s">
        <v>30</v>
      </c>
      <c r="I6" s="9">
        <f>IF(H6="","",IFERROR(VLOOKUP(H6,'Parametreler'!$B$6:$C$11,2,FALSE),""))</f>
      </c>
      <c r="J6" s="8" t="s">
        <v>31</v>
      </c>
      <c r="K6" s="9">
        <f>IF(J6="","",IFERROR(VLOOKUP(J6,'Parametreler'!$B$13:$C$18,2,FALSE),""))</f>
      </c>
      <c r="L6" s="8" t="s">
        <v>32</v>
      </c>
      <c r="M6" s="10">
        <f>IF(L6="","",IFERROR(VLOOKUP(L6,'Parametreler'!$B$20:$C$25,2,FALSE),""))</f>
      </c>
      <c r="N6" s="9">
        <f>IF(OR(I6="",K6="",M6=""),"",I6*K6*M6)</f>
      </c>
      <c r="O6" s="11">
        <f>IF(N6="","",IF(N6&gt;='Parametreler'!$C$30,"Tolerans gösterilemez",IF(N6&gt;='Parametreler'!$C$29,"Esaslı risk",IF(N6&gt;='Parametreler'!$C$28,"Önemli risk",IF(N6&gt;='Parametreler'!$C$27,"Olası risk","Kabul edilebilir")))))</f>
      </c>
      <c r="P6" s="12">
        <f>IF(O6="","",IF(O6="Tolerans gösterilemez","Derhal önlem / faaliyeti durdur",IF(O6="Esaslı risk","Kısa vadede önlem al",IF(O6="Önemli risk","Önlemi planla ve takip et",IF(O6="Olası risk","Gözetim altında tut","Mevcut önlemleri sürdür")))))</f>
      </c>
      <c r="Q6" s="7" t="s">
        <v>33</v>
      </c>
      <c r="R6" s="13" t="s">
        <v>34</v>
      </c>
      <c r="S6" s="14">
        <v>46341</v>
      </c>
      <c r="T6" s="8" t="s">
        <v>35</v>
      </c>
      <c r="U6" s="10">
        <f>IF(OR(S6="",T6="Tamamlandı"),"",S6-TODAY())</f>
      </c>
    </row>
    <row r="7" spans="1:21" x14ac:dyDescent="0.25">
      <c r="A7" s="6">
        <v>2</v>
      </c>
      <c r="B7" s="7" t="s">
        <v>36</v>
      </c>
      <c r="C7" s="7" t="s">
        <v>37</v>
      </c>
      <c r="D7" s="7" t="s">
        <v>38</v>
      </c>
      <c r="E7" s="7" t="s">
        <v>39</v>
      </c>
      <c r="F7" s="8" t="s">
        <v>28</v>
      </c>
      <c r="G7" s="7" t="s">
        <v>40</v>
      </c>
      <c r="H7" s="8" t="s">
        <v>41</v>
      </c>
      <c r="I7" s="9">
        <f>IF(H7="","",IFERROR(VLOOKUP(H7,'Parametreler'!$B$6:$C$11,2,FALSE),""))</f>
      </c>
      <c r="J7" s="8" t="s">
        <v>42</v>
      </c>
      <c r="K7" s="9">
        <f>IF(J7="","",IFERROR(VLOOKUP(J7,'Parametreler'!$B$13:$C$18,2,FALSE),""))</f>
      </c>
      <c r="L7" s="8" t="s">
        <v>43</v>
      </c>
      <c r="M7" s="10">
        <f>IF(L7="","",IFERROR(VLOOKUP(L7,'Parametreler'!$B$20:$C$25,2,FALSE),""))</f>
      </c>
      <c r="N7" s="9">
        <f>IF(OR(I7="",K7="",M7=""),"",I7*K7*M7)</f>
      </c>
      <c r="O7" s="11">
        <f>IF(N7="","",IF(N7&gt;='Parametreler'!$C$30,"Tolerans gösterilemez",IF(N7&gt;='Parametreler'!$C$29,"Esaslı risk",IF(N7&gt;='Parametreler'!$C$28,"Önemli risk",IF(N7&gt;='Parametreler'!$C$27,"Olası risk","Kabul edilebilir")))))</f>
      </c>
      <c r="P7" s="12">
        <f>IF(O7="","",IF(O7="Tolerans gösterilemez","Derhal önlem / faaliyeti durdur",IF(O7="Esaslı risk","Kısa vadede önlem al",IF(O7="Önemli risk","Önlemi planla ve takip et",IF(O7="Olası risk","Gözetim altında tut","Mevcut önlemleri sürdür")))))</f>
      </c>
      <c r="Q7" s="7" t="s">
        <v>44</v>
      </c>
      <c r="R7" s="13" t="s">
        <v>34</v>
      </c>
      <c r="S7" s="14">
        <v>46357</v>
      </c>
      <c r="T7" s="8" t="s">
        <v>45</v>
      </c>
      <c r="U7" s="10">
        <f>IF(OR(S7="",T7="Tamamlandı"),"",S7-TODAY())</f>
      </c>
    </row>
    <row r="8" spans="1:21" x14ac:dyDescent="0.25">
      <c r="A8" s="6">
        <v>3</v>
      </c>
      <c r="B8" s="7" t="s">
        <v>46</v>
      </c>
      <c r="C8" s="7" t="s">
        <v>47</v>
      </c>
      <c r="D8" s="7" t="s">
        <v>48</v>
      </c>
      <c r="E8" s="7" t="s">
        <v>49</v>
      </c>
      <c r="F8" s="8" t="s">
        <v>28</v>
      </c>
      <c r="G8" s="7" t="s">
        <v>50</v>
      </c>
      <c r="H8" s="8" t="s">
        <v>51</v>
      </c>
      <c r="I8" s="9">
        <f>IF(H8="","",IFERROR(VLOOKUP(H8,'Parametreler'!$B$6:$C$11,2,FALSE),""))</f>
      </c>
      <c r="J8" s="8" t="s">
        <v>52</v>
      </c>
      <c r="K8" s="9">
        <f>IF(J8="","",IFERROR(VLOOKUP(J8,'Parametreler'!$B$13:$C$18,2,FALSE),""))</f>
      </c>
      <c r="L8" s="8" t="s">
        <v>53</v>
      </c>
      <c r="M8" s="10">
        <f>IF(L8="","",IFERROR(VLOOKUP(L8,'Parametreler'!$B$20:$C$25,2,FALSE),""))</f>
      </c>
      <c r="N8" s="9">
        <f>IF(OR(I8="",K8="",M8=""),"",I8*K8*M8)</f>
      </c>
      <c r="O8" s="11">
        <f>IF(N8="","",IF(N8&gt;='Parametreler'!$C$30,"Tolerans gösterilemez",IF(N8&gt;='Parametreler'!$C$29,"Esaslı risk",IF(N8&gt;='Parametreler'!$C$28,"Önemli risk",IF(N8&gt;='Parametreler'!$C$27,"Olası risk","Kabul edilebilir")))))</f>
      </c>
      <c r="P8" s="12">
        <f>IF(O8="","",IF(O8="Tolerans gösterilemez","Derhal önlem / faaliyeti durdur",IF(O8="Esaslı risk","Kısa vadede önlem al",IF(O8="Önemli risk","Önlemi planla ve takip et",IF(O8="Olası risk","Gözetim altında tut","Mevcut önlemleri sürdür")))))</f>
      </c>
      <c r="Q8" s="7" t="s">
        <v>54</v>
      </c>
      <c r="R8" s="13" t="s">
        <v>34</v>
      </c>
      <c r="S8" s="14">
        <v>46356</v>
      </c>
      <c r="T8" s="8" t="s">
        <v>35</v>
      </c>
      <c r="U8" s="10">
        <f>IF(OR(S8="",T8="Tamamlandı"),"",S8-TODAY())</f>
      </c>
    </row>
    <row r="9" spans="1:21" x14ac:dyDescent="0.25">
      <c r="A9" s="6">
        <v>4</v>
      </c>
      <c r="B9" s="7" t="s">
        <v>55</v>
      </c>
      <c r="C9" s="7" t="s">
        <v>56</v>
      </c>
      <c r="D9" s="7" t="s">
        <v>57</v>
      </c>
      <c r="E9" s="7" t="s">
        <v>58</v>
      </c>
      <c r="F9" s="8" t="s">
        <v>59</v>
      </c>
      <c r="G9" s="7" t="s">
        <v>60</v>
      </c>
      <c r="H9" s="8" t="s">
        <v>61</v>
      </c>
      <c r="I9" s="9">
        <f>IF(H9="","",IFERROR(VLOOKUP(H9,'Parametreler'!$B$6:$C$11,2,FALSE),""))</f>
      </c>
      <c r="J9" s="8" t="s">
        <v>62</v>
      </c>
      <c r="K9" s="9">
        <f>IF(J9="","",IFERROR(VLOOKUP(J9,'Parametreler'!$B$13:$C$18,2,FALSE),""))</f>
      </c>
      <c r="L9" s="8" t="s">
        <v>53</v>
      </c>
      <c r="M9" s="10">
        <f>IF(L9="","",IFERROR(VLOOKUP(L9,'Parametreler'!$B$20:$C$25,2,FALSE),""))</f>
      </c>
      <c r="N9" s="9">
        <f>IF(OR(I9="",K9="",M9=""),"",I9*K9*M9)</f>
      </c>
      <c r="O9" s="11">
        <f>IF(N9="","",IF(N9&gt;='Parametreler'!$C$30,"Tolerans gösterilemez",IF(N9&gt;='Parametreler'!$C$29,"Esaslı risk",IF(N9&gt;='Parametreler'!$C$28,"Önemli risk",IF(N9&gt;='Parametreler'!$C$27,"Olası risk","Kabul edilebilir")))))</f>
      </c>
      <c r="P9" s="12">
        <f>IF(O9="","",IF(O9="Tolerans gösterilemez","Derhal önlem / faaliyeti durdur",IF(O9="Esaslı risk","Kısa vadede önlem al",IF(O9="Önemli risk","Önlemi planla ve takip et",IF(O9="Olası risk","Gözetim altında tut","Mevcut önlemleri sürdür")))))</f>
      </c>
      <c r="Q9" s="7" t="s">
        <v>63</v>
      </c>
      <c r="R9" s="13" t="s">
        <v>34</v>
      </c>
      <c r="S9" s="14">
        <v>46325</v>
      </c>
      <c r="T9" s="8" t="s">
        <v>64</v>
      </c>
      <c r="U9" s="10">
        <f>IF(OR(S9="",T9="Tamamlandı"),"",S9-TODAY())</f>
      </c>
    </row>
    <row r="10" spans="1:21" x14ac:dyDescent="0.25">
      <c r="A10" s="6">
        <v>5</v>
      </c>
      <c r="B10" s="15"/>
      <c r="C10" s="15"/>
      <c r="D10" s="15"/>
      <c r="E10" s="15"/>
      <c r="F10" s="16"/>
      <c r="G10" s="15"/>
      <c r="H10" s="16"/>
      <c r="I10" s="9">
        <f>IF(H10="","",IFERROR(VLOOKUP(H10,'Parametreler'!$B$6:$C$11,2,FALSE),""))</f>
      </c>
      <c r="J10" s="16"/>
      <c r="K10" s="9">
        <f>IF(J10="","",IFERROR(VLOOKUP(J10,'Parametreler'!$B$13:$C$18,2,FALSE),""))</f>
      </c>
      <c r="L10" s="16"/>
      <c r="M10" s="10">
        <f>IF(L10="","",IFERROR(VLOOKUP(L10,'Parametreler'!$B$20:$C$25,2,FALSE),""))</f>
      </c>
      <c r="N10" s="9">
        <f>IF(OR(I10="",K10="",M10=""),"",I10*K10*M10)</f>
      </c>
      <c r="O10" s="11">
        <f>IF(N10="","",IF(N10&gt;='Parametreler'!$C$30,"Tolerans gösterilemez",IF(N10&gt;='Parametreler'!$C$29,"Esaslı risk",IF(N10&gt;='Parametreler'!$C$28,"Önemli risk",IF(N10&gt;='Parametreler'!$C$27,"Olası risk","Kabul edilebilir")))))</f>
      </c>
      <c r="P10" s="12">
        <f>IF(O10="","",IF(O10="Tolerans gösterilemez","Derhal önlem / faaliyeti durdur",IF(O10="Esaslı risk","Kısa vadede önlem al",IF(O10="Önemli risk","Önlemi planla ve takip et",IF(O10="Olası risk","Gözetim altında tut","Mevcut önlemleri sürdür")))))</f>
      </c>
      <c r="Q10" s="15"/>
      <c r="R10" s="17"/>
      <c r="S10" s="18"/>
      <c r="T10" s="16"/>
      <c r="U10" s="10">
        <f>IF(OR(S10="",T10="Tamamlandı"),"",S10-TODAY())</f>
      </c>
    </row>
    <row r="11" spans="1:21" x14ac:dyDescent="0.25">
      <c r="A11" s="6">
        <v>6</v>
      </c>
      <c r="B11" s="15"/>
      <c r="C11" s="15"/>
      <c r="D11" s="15"/>
      <c r="E11" s="15"/>
      <c r="F11" s="16"/>
      <c r="G11" s="15"/>
      <c r="H11" s="16"/>
      <c r="I11" s="9">
        <f>IF(H11="","",IFERROR(VLOOKUP(H11,'Parametreler'!$B$6:$C$11,2,FALSE),""))</f>
      </c>
      <c r="J11" s="16"/>
      <c r="K11" s="9">
        <f>IF(J11="","",IFERROR(VLOOKUP(J11,'Parametreler'!$B$13:$C$18,2,FALSE),""))</f>
      </c>
      <c r="L11" s="16"/>
      <c r="M11" s="10">
        <f>IF(L11="","",IFERROR(VLOOKUP(L11,'Parametreler'!$B$20:$C$25,2,FALSE),""))</f>
      </c>
      <c r="N11" s="9">
        <f>IF(OR(I11="",K11="",M11=""),"",I11*K11*M11)</f>
      </c>
      <c r="O11" s="11">
        <f>IF(N11="","",IF(N11&gt;='Parametreler'!$C$30,"Tolerans gösterilemez",IF(N11&gt;='Parametreler'!$C$29,"Esaslı risk",IF(N11&gt;='Parametreler'!$C$28,"Önemli risk",IF(N11&gt;='Parametreler'!$C$27,"Olası risk","Kabul edilebilir")))))</f>
      </c>
      <c r="P11" s="12">
        <f>IF(O11="","",IF(O11="Tolerans gösterilemez","Derhal önlem / faaliyeti durdur",IF(O11="Esaslı risk","Kısa vadede önlem al",IF(O11="Önemli risk","Önlemi planla ve takip et",IF(O11="Olası risk","Gözetim altında tut","Mevcut önlemleri sürdür")))))</f>
      </c>
      <c r="Q11" s="15"/>
      <c r="R11" s="17"/>
      <c r="S11" s="18"/>
      <c r="T11" s="16"/>
      <c r="U11" s="10">
        <f>IF(OR(S11="",T11="Tamamlandı"),"",S11-TODAY())</f>
      </c>
    </row>
    <row r="12" spans="1:21" x14ac:dyDescent="0.25">
      <c r="A12" s="6">
        <v>7</v>
      </c>
      <c r="B12" s="15"/>
      <c r="C12" s="15"/>
      <c r="D12" s="15"/>
      <c r="E12" s="15"/>
      <c r="F12" s="16"/>
      <c r="G12" s="15"/>
      <c r="H12" s="16"/>
      <c r="I12" s="9">
        <f>IF(H12="","",IFERROR(VLOOKUP(H12,'Parametreler'!$B$6:$C$11,2,FALSE),""))</f>
      </c>
      <c r="J12" s="16"/>
      <c r="K12" s="9">
        <f>IF(J12="","",IFERROR(VLOOKUP(J12,'Parametreler'!$B$13:$C$18,2,FALSE),""))</f>
      </c>
      <c r="L12" s="16"/>
      <c r="M12" s="10">
        <f>IF(L12="","",IFERROR(VLOOKUP(L12,'Parametreler'!$B$20:$C$25,2,FALSE),""))</f>
      </c>
      <c r="N12" s="9">
        <f>IF(OR(I12="",K12="",M12=""),"",I12*K12*M12)</f>
      </c>
      <c r="O12" s="11">
        <f>IF(N12="","",IF(N12&gt;='Parametreler'!$C$30,"Tolerans gösterilemez",IF(N12&gt;='Parametreler'!$C$29,"Esaslı risk",IF(N12&gt;='Parametreler'!$C$28,"Önemli risk",IF(N12&gt;='Parametreler'!$C$27,"Olası risk","Kabul edilebilir")))))</f>
      </c>
      <c r="P12" s="12">
        <f>IF(O12="","",IF(O12="Tolerans gösterilemez","Derhal önlem / faaliyeti durdur",IF(O12="Esaslı risk","Kısa vadede önlem al",IF(O12="Önemli risk","Önlemi planla ve takip et",IF(O12="Olası risk","Gözetim altında tut","Mevcut önlemleri sürdür")))))</f>
      </c>
      <c r="Q12" s="15"/>
      <c r="R12" s="17"/>
      <c r="S12" s="18"/>
      <c r="T12" s="16"/>
      <c r="U12" s="10">
        <f>IF(OR(S12="",T12="Tamamlandı"),"",S12-TODAY())</f>
      </c>
    </row>
    <row r="13" spans="1:21" x14ac:dyDescent="0.25">
      <c r="A13" s="6">
        <v>8</v>
      </c>
      <c r="B13" s="15"/>
      <c r="C13" s="15"/>
      <c r="D13" s="15"/>
      <c r="E13" s="15"/>
      <c r="F13" s="16"/>
      <c r="G13" s="15"/>
      <c r="H13" s="16"/>
      <c r="I13" s="9">
        <f>IF(H13="","",IFERROR(VLOOKUP(H13,'Parametreler'!$B$6:$C$11,2,FALSE),""))</f>
      </c>
      <c r="J13" s="16"/>
      <c r="K13" s="9">
        <f>IF(J13="","",IFERROR(VLOOKUP(J13,'Parametreler'!$B$13:$C$18,2,FALSE),""))</f>
      </c>
      <c r="L13" s="16"/>
      <c r="M13" s="10">
        <f>IF(L13="","",IFERROR(VLOOKUP(L13,'Parametreler'!$B$20:$C$25,2,FALSE),""))</f>
      </c>
      <c r="N13" s="9">
        <f>IF(OR(I13="",K13="",M13=""),"",I13*K13*M13)</f>
      </c>
      <c r="O13" s="11">
        <f>IF(N13="","",IF(N13&gt;='Parametreler'!$C$30,"Tolerans gösterilemez",IF(N13&gt;='Parametreler'!$C$29,"Esaslı risk",IF(N13&gt;='Parametreler'!$C$28,"Önemli risk",IF(N13&gt;='Parametreler'!$C$27,"Olası risk","Kabul edilebilir")))))</f>
      </c>
      <c r="P13" s="12">
        <f>IF(O13="","",IF(O13="Tolerans gösterilemez","Derhal önlem / faaliyeti durdur",IF(O13="Esaslı risk","Kısa vadede önlem al",IF(O13="Önemli risk","Önlemi planla ve takip et",IF(O13="Olası risk","Gözetim altında tut","Mevcut önlemleri sürdür")))))</f>
      </c>
      <c r="Q13" s="15"/>
      <c r="R13" s="17"/>
      <c r="S13" s="18"/>
      <c r="T13" s="16"/>
      <c r="U13" s="10">
        <f>IF(OR(S13="",T13="Tamamlandı"),"",S13-TODAY())</f>
      </c>
    </row>
    <row r="14" spans="1:21" x14ac:dyDescent="0.25">
      <c r="A14" s="6">
        <v>9</v>
      </c>
      <c r="B14" s="15"/>
      <c r="C14" s="15"/>
      <c r="D14" s="15"/>
      <c r="E14" s="15"/>
      <c r="F14" s="16"/>
      <c r="G14" s="15"/>
      <c r="H14" s="16"/>
      <c r="I14" s="9">
        <f>IF(H14="","",IFERROR(VLOOKUP(H14,'Parametreler'!$B$6:$C$11,2,FALSE),""))</f>
      </c>
      <c r="J14" s="16"/>
      <c r="K14" s="9">
        <f>IF(J14="","",IFERROR(VLOOKUP(J14,'Parametreler'!$B$13:$C$18,2,FALSE),""))</f>
      </c>
      <c r="L14" s="16"/>
      <c r="M14" s="10">
        <f>IF(L14="","",IFERROR(VLOOKUP(L14,'Parametreler'!$B$20:$C$25,2,FALSE),""))</f>
      </c>
      <c r="N14" s="9">
        <f>IF(OR(I14="",K14="",M14=""),"",I14*K14*M14)</f>
      </c>
      <c r="O14" s="11">
        <f>IF(N14="","",IF(N14&gt;='Parametreler'!$C$30,"Tolerans gösterilemez",IF(N14&gt;='Parametreler'!$C$29,"Esaslı risk",IF(N14&gt;='Parametreler'!$C$28,"Önemli risk",IF(N14&gt;='Parametreler'!$C$27,"Olası risk","Kabul edilebilir")))))</f>
      </c>
      <c r="P14" s="12">
        <f>IF(O14="","",IF(O14="Tolerans gösterilemez","Derhal önlem / faaliyeti durdur",IF(O14="Esaslı risk","Kısa vadede önlem al",IF(O14="Önemli risk","Önlemi planla ve takip et",IF(O14="Olası risk","Gözetim altında tut","Mevcut önlemleri sürdür")))))</f>
      </c>
      <c r="Q14" s="15"/>
      <c r="R14" s="17"/>
      <c r="S14" s="18"/>
      <c r="T14" s="16"/>
      <c r="U14" s="10">
        <f>IF(OR(S14="",T14="Tamamlandı"),"",S14-TODAY())</f>
      </c>
    </row>
    <row r="15" spans="1:21" x14ac:dyDescent="0.25">
      <c r="A15" s="6">
        <v>10</v>
      </c>
      <c r="B15" s="15"/>
      <c r="C15" s="15"/>
      <c r="D15" s="15"/>
      <c r="E15" s="15"/>
      <c r="F15" s="16"/>
      <c r="G15" s="15"/>
      <c r="H15" s="16"/>
      <c r="I15" s="9">
        <f>IF(H15="","",IFERROR(VLOOKUP(H15,'Parametreler'!$B$6:$C$11,2,FALSE),""))</f>
      </c>
      <c r="J15" s="16"/>
      <c r="K15" s="9">
        <f>IF(J15="","",IFERROR(VLOOKUP(J15,'Parametreler'!$B$13:$C$18,2,FALSE),""))</f>
      </c>
      <c r="L15" s="16"/>
      <c r="M15" s="10">
        <f>IF(L15="","",IFERROR(VLOOKUP(L15,'Parametreler'!$B$20:$C$25,2,FALSE),""))</f>
      </c>
      <c r="N15" s="9">
        <f>IF(OR(I15="",K15="",M15=""),"",I15*K15*M15)</f>
      </c>
      <c r="O15" s="11">
        <f>IF(N15="","",IF(N15&gt;='Parametreler'!$C$30,"Tolerans gösterilemez",IF(N15&gt;='Parametreler'!$C$29,"Esaslı risk",IF(N15&gt;='Parametreler'!$C$28,"Önemli risk",IF(N15&gt;='Parametreler'!$C$27,"Olası risk","Kabul edilebilir")))))</f>
      </c>
      <c r="P15" s="12">
        <f>IF(O15="","",IF(O15="Tolerans gösterilemez","Derhal önlem / faaliyeti durdur",IF(O15="Esaslı risk","Kısa vadede önlem al",IF(O15="Önemli risk","Önlemi planla ve takip et",IF(O15="Olası risk","Gözetim altında tut","Mevcut önlemleri sürdür")))))</f>
      </c>
      <c r="Q15" s="15"/>
      <c r="R15" s="17"/>
      <c r="S15" s="18"/>
      <c r="T15" s="16"/>
      <c r="U15" s="10">
        <f>IF(OR(S15="",T15="Tamamlandı"),"",S15-TODAY())</f>
      </c>
    </row>
    <row r="16" spans="1:21" x14ac:dyDescent="0.25">
      <c r="A16" s="6">
        <v>11</v>
      </c>
      <c r="B16" s="15"/>
      <c r="C16" s="15"/>
      <c r="D16" s="15"/>
      <c r="E16" s="15"/>
      <c r="F16" s="16"/>
      <c r="G16" s="15"/>
      <c r="H16" s="16"/>
      <c r="I16" s="9">
        <f>IF(H16="","",IFERROR(VLOOKUP(H16,'Parametreler'!$B$6:$C$11,2,FALSE),""))</f>
      </c>
      <c r="J16" s="16"/>
      <c r="K16" s="9">
        <f>IF(J16="","",IFERROR(VLOOKUP(J16,'Parametreler'!$B$13:$C$18,2,FALSE),""))</f>
      </c>
      <c r="L16" s="16"/>
      <c r="M16" s="10">
        <f>IF(L16="","",IFERROR(VLOOKUP(L16,'Parametreler'!$B$20:$C$25,2,FALSE),""))</f>
      </c>
      <c r="N16" s="9">
        <f>IF(OR(I16="",K16="",M16=""),"",I16*K16*M16)</f>
      </c>
      <c r="O16" s="11">
        <f>IF(N16="","",IF(N16&gt;='Parametreler'!$C$30,"Tolerans gösterilemez",IF(N16&gt;='Parametreler'!$C$29,"Esaslı risk",IF(N16&gt;='Parametreler'!$C$28,"Önemli risk",IF(N16&gt;='Parametreler'!$C$27,"Olası risk","Kabul edilebilir")))))</f>
      </c>
      <c r="P16" s="12">
        <f>IF(O16="","",IF(O16="Tolerans gösterilemez","Derhal önlem / faaliyeti durdur",IF(O16="Esaslı risk","Kısa vadede önlem al",IF(O16="Önemli risk","Önlemi planla ve takip et",IF(O16="Olası risk","Gözetim altında tut","Mevcut önlemleri sürdür")))))</f>
      </c>
      <c r="Q16" s="15"/>
      <c r="R16" s="17"/>
      <c r="S16" s="18"/>
      <c r="T16" s="16"/>
      <c r="U16" s="10">
        <f>IF(OR(S16="",T16="Tamamlandı"),"",S16-TODAY())</f>
      </c>
    </row>
    <row r="17" spans="1:21" x14ac:dyDescent="0.25">
      <c r="A17" s="6">
        <v>12</v>
      </c>
      <c r="B17" s="15"/>
      <c r="C17" s="15"/>
      <c r="D17" s="15"/>
      <c r="E17" s="15"/>
      <c r="F17" s="16"/>
      <c r="G17" s="15"/>
      <c r="H17" s="16"/>
      <c r="I17" s="9">
        <f>IF(H17="","",IFERROR(VLOOKUP(H17,'Parametreler'!$B$6:$C$11,2,FALSE),""))</f>
      </c>
      <c r="J17" s="16"/>
      <c r="K17" s="9">
        <f>IF(J17="","",IFERROR(VLOOKUP(J17,'Parametreler'!$B$13:$C$18,2,FALSE),""))</f>
      </c>
      <c r="L17" s="16"/>
      <c r="M17" s="10">
        <f>IF(L17="","",IFERROR(VLOOKUP(L17,'Parametreler'!$B$20:$C$25,2,FALSE),""))</f>
      </c>
      <c r="N17" s="9">
        <f>IF(OR(I17="",K17="",M17=""),"",I17*K17*M17)</f>
      </c>
      <c r="O17" s="11">
        <f>IF(N17="","",IF(N17&gt;='Parametreler'!$C$30,"Tolerans gösterilemez",IF(N17&gt;='Parametreler'!$C$29,"Esaslı risk",IF(N17&gt;='Parametreler'!$C$28,"Önemli risk",IF(N17&gt;='Parametreler'!$C$27,"Olası risk","Kabul edilebilir")))))</f>
      </c>
      <c r="P17" s="12">
        <f>IF(O17="","",IF(O17="Tolerans gösterilemez","Derhal önlem / faaliyeti durdur",IF(O17="Esaslı risk","Kısa vadede önlem al",IF(O17="Önemli risk","Önlemi planla ve takip et",IF(O17="Olası risk","Gözetim altında tut","Mevcut önlemleri sürdür")))))</f>
      </c>
      <c r="Q17" s="15"/>
      <c r="R17" s="17"/>
      <c r="S17" s="18"/>
      <c r="T17" s="16"/>
      <c r="U17" s="10">
        <f>IF(OR(S17="",T17="Tamamlandı"),"",S17-TODAY())</f>
      </c>
    </row>
    <row r="18" spans="1:21" x14ac:dyDescent="0.25">
      <c r="A18" s="6">
        <v>13</v>
      </c>
      <c r="B18" s="15"/>
      <c r="C18" s="15"/>
      <c r="D18" s="15"/>
      <c r="E18" s="15"/>
      <c r="F18" s="16"/>
      <c r="G18" s="15"/>
      <c r="H18" s="16"/>
      <c r="I18" s="9">
        <f>IF(H18="","",IFERROR(VLOOKUP(H18,'Parametreler'!$B$6:$C$11,2,FALSE),""))</f>
      </c>
      <c r="J18" s="16"/>
      <c r="K18" s="9">
        <f>IF(J18="","",IFERROR(VLOOKUP(J18,'Parametreler'!$B$13:$C$18,2,FALSE),""))</f>
      </c>
      <c r="L18" s="16"/>
      <c r="M18" s="10">
        <f>IF(L18="","",IFERROR(VLOOKUP(L18,'Parametreler'!$B$20:$C$25,2,FALSE),""))</f>
      </c>
      <c r="N18" s="9">
        <f>IF(OR(I18="",K18="",M18=""),"",I18*K18*M18)</f>
      </c>
      <c r="O18" s="11">
        <f>IF(N18="","",IF(N18&gt;='Parametreler'!$C$30,"Tolerans gösterilemez",IF(N18&gt;='Parametreler'!$C$29,"Esaslı risk",IF(N18&gt;='Parametreler'!$C$28,"Önemli risk",IF(N18&gt;='Parametreler'!$C$27,"Olası risk","Kabul edilebilir")))))</f>
      </c>
      <c r="P18" s="12">
        <f>IF(O18="","",IF(O18="Tolerans gösterilemez","Derhal önlem / faaliyeti durdur",IF(O18="Esaslı risk","Kısa vadede önlem al",IF(O18="Önemli risk","Önlemi planla ve takip et",IF(O18="Olası risk","Gözetim altında tut","Mevcut önlemleri sürdür")))))</f>
      </c>
      <c r="Q18" s="15"/>
      <c r="R18" s="17"/>
      <c r="S18" s="18"/>
      <c r="T18" s="16"/>
      <c r="U18" s="10">
        <f>IF(OR(S18="",T18="Tamamlandı"),"",S18-TODAY())</f>
      </c>
    </row>
    <row r="19" spans="1:21" x14ac:dyDescent="0.25">
      <c r="A19" s="6">
        <v>14</v>
      </c>
      <c r="B19" s="15"/>
      <c r="C19" s="15"/>
      <c r="D19" s="15"/>
      <c r="E19" s="15"/>
      <c r="F19" s="16"/>
      <c r="G19" s="15"/>
      <c r="H19" s="16"/>
      <c r="I19" s="9">
        <f>IF(H19="","",IFERROR(VLOOKUP(H19,'Parametreler'!$B$6:$C$11,2,FALSE),""))</f>
      </c>
      <c r="J19" s="16"/>
      <c r="K19" s="9">
        <f>IF(J19="","",IFERROR(VLOOKUP(J19,'Parametreler'!$B$13:$C$18,2,FALSE),""))</f>
      </c>
      <c r="L19" s="16"/>
      <c r="M19" s="10">
        <f>IF(L19="","",IFERROR(VLOOKUP(L19,'Parametreler'!$B$20:$C$25,2,FALSE),""))</f>
      </c>
      <c r="N19" s="9">
        <f>IF(OR(I19="",K19="",M19=""),"",I19*K19*M19)</f>
      </c>
      <c r="O19" s="11">
        <f>IF(N19="","",IF(N19&gt;='Parametreler'!$C$30,"Tolerans gösterilemez",IF(N19&gt;='Parametreler'!$C$29,"Esaslı risk",IF(N19&gt;='Parametreler'!$C$28,"Önemli risk",IF(N19&gt;='Parametreler'!$C$27,"Olası risk","Kabul edilebilir")))))</f>
      </c>
      <c r="P19" s="12">
        <f>IF(O19="","",IF(O19="Tolerans gösterilemez","Derhal önlem / faaliyeti durdur",IF(O19="Esaslı risk","Kısa vadede önlem al",IF(O19="Önemli risk","Önlemi planla ve takip et",IF(O19="Olası risk","Gözetim altında tut","Mevcut önlemleri sürdür")))))</f>
      </c>
      <c r="Q19" s="15"/>
      <c r="R19" s="17"/>
      <c r="S19" s="18"/>
      <c r="T19" s="16"/>
      <c r="U19" s="10">
        <f>IF(OR(S19="",T19="Tamamlandı"),"",S19-TODAY())</f>
      </c>
    </row>
    <row r="20" spans="1:21" x14ac:dyDescent="0.25">
      <c r="A20" s="6">
        <v>15</v>
      </c>
      <c r="B20" s="15"/>
      <c r="C20" s="15"/>
      <c r="D20" s="15"/>
      <c r="E20" s="15"/>
      <c r="F20" s="16"/>
      <c r="G20" s="15"/>
      <c r="H20" s="16"/>
      <c r="I20" s="9">
        <f>IF(H20="","",IFERROR(VLOOKUP(H20,'Parametreler'!$B$6:$C$11,2,FALSE),""))</f>
      </c>
      <c r="J20" s="16"/>
      <c r="K20" s="9">
        <f>IF(J20="","",IFERROR(VLOOKUP(J20,'Parametreler'!$B$13:$C$18,2,FALSE),""))</f>
      </c>
      <c r="L20" s="16"/>
      <c r="M20" s="10">
        <f>IF(L20="","",IFERROR(VLOOKUP(L20,'Parametreler'!$B$20:$C$25,2,FALSE),""))</f>
      </c>
      <c r="N20" s="9">
        <f>IF(OR(I20="",K20="",M20=""),"",I20*K20*M20)</f>
      </c>
      <c r="O20" s="11">
        <f>IF(N20="","",IF(N20&gt;='Parametreler'!$C$30,"Tolerans gösterilemez",IF(N20&gt;='Parametreler'!$C$29,"Esaslı risk",IF(N20&gt;='Parametreler'!$C$28,"Önemli risk",IF(N20&gt;='Parametreler'!$C$27,"Olası risk","Kabul edilebilir")))))</f>
      </c>
      <c r="P20" s="12">
        <f>IF(O20="","",IF(O20="Tolerans gösterilemez","Derhal önlem / faaliyeti durdur",IF(O20="Esaslı risk","Kısa vadede önlem al",IF(O20="Önemli risk","Önlemi planla ve takip et",IF(O20="Olası risk","Gözetim altında tut","Mevcut önlemleri sürdür")))))</f>
      </c>
      <c r="Q20" s="15"/>
      <c r="R20" s="17"/>
      <c r="S20" s="18"/>
      <c r="T20" s="16"/>
      <c r="U20" s="10">
        <f>IF(OR(S20="",T20="Tamamlandı"),"",S20-TODAY())</f>
      </c>
    </row>
    <row r="21" spans="1:21" x14ac:dyDescent="0.25">
      <c r="A21" s="6">
        <v>16</v>
      </c>
      <c r="B21" s="15"/>
      <c r="C21" s="15"/>
      <c r="D21" s="15"/>
      <c r="E21" s="15"/>
      <c r="F21" s="16"/>
      <c r="G21" s="15"/>
      <c r="H21" s="16"/>
      <c r="I21" s="9">
        <f>IF(H21="","",IFERROR(VLOOKUP(H21,'Parametreler'!$B$6:$C$11,2,FALSE),""))</f>
      </c>
      <c r="J21" s="16"/>
      <c r="K21" s="9">
        <f>IF(J21="","",IFERROR(VLOOKUP(J21,'Parametreler'!$B$13:$C$18,2,FALSE),""))</f>
      </c>
      <c r="L21" s="16"/>
      <c r="M21" s="10">
        <f>IF(L21="","",IFERROR(VLOOKUP(L21,'Parametreler'!$B$20:$C$25,2,FALSE),""))</f>
      </c>
      <c r="N21" s="9">
        <f>IF(OR(I21="",K21="",M21=""),"",I21*K21*M21)</f>
      </c>
      <c r="O21" s="11">
        <f>IF(N21="","",IF(N21&gt;='Parametreler'!$C$30,"Tolerans gösterilemez",IF(N21&gt;='Parametreler'!$C$29,"Esaslı risk",IF(N21&gt;='Parametreler'!$C$28,"Önemli risk",IF(N21&gt;='Parametreler'!$C$27,"Olası risk","Kabul edilebilir")))))</f>
      </c>
      <c r="P21" s="12">
        <f>IF(O21="","",IF(O21="Tolerans gösterilemez","Derhal önlem / faaliyeti durdur",IF(O21="Esaslı risk","Kısa vadede önlem al",IF(O21="Önemli risk","Önlemi planla ve takip et",IF(O21="Olası risk","Gözetim altında tut","Mevcut önlemleri sürdür")))))</f>
      </c>
      <c r="Q21" s="15"/>
      <c r="R21" s="17"/>
      <c r="S21" s="18"/>
      <c r="T21" s="16"/>
      <c r="U21" s="10">
        <f>IF(OR(S21="",T21="Tamamlandı"),"",S21-TODAY())</f>
      </c>
    </row>
    <row r="22" spans="1:21" x14ac:dyDescent="0.25">
      <c r="A22" s="6">
        <v>17</v>
      </c>
      <c r="B22" s="15"/>
      <c r="C22" s="15"/>
      <c r="D22" s="15"/>
      <c r="E22" s="15"/>
      <c r="F22" s="16"/>
      <c r="G22" s="15"/>
      <c r="H22" s="16"/>
      <c r="I22" s="9">
        <f>IF(H22="","",IFERROR(VLOOKUP(H22,'Parametreler'!$B$6:$C$11,2,FALSE),""))</f>
      </c>
      <c r="J22" s="16"/>
      <c r="K22" s="9">
        <f>IF(J22="","",IFERROR(VLOOKUP(J22,'Parametreler'!$B$13:$C$18,2,FALSE),""))</f>
      </c>
      <c r="L22" s="16"/>
      <c r="M22" s="10">
        <f>IF(L22="","",IFERROR(VLOOKUP(L22,'Parametreler'!$B$20:$C$25,2,FALSE),""))</f>
      </c>
      <c r="N22" s="9">
        <f>IF(OR(I22="",K22="",M22=""),"",I22*K22*M22)</f>
      </c>
      <c r="O22" s="11">
        <f>IF(N22="","",IF(N22&gt;='Parametreler'!$C$30,"Tolerans gösterilemez",IF(N22&gt;='Parametreler'!$C$29,"Esaslı risk",IF(N22&gt;='Parametreler'!$C$28,"Önemli risk",IF(N22&gt;='Parametreler'!$C$27,"Olası risk","Kabul edilebilir")))))</f>
      </c>
      <c r="P22" s="12">
        <f>IF(O22="","",IF(O22="Tolerans gösterilemez","Derhal önlem / faaliyeti durdur",IF(O22="Esaslı risk","Kısa vadede önlem al",IF(O22="Önemli risk","Önlemi planla ve takip et",IF(O22="Olası risk","Gözetim altında tut","Mevcut önlemleri sürdür")))))</f>
      </c>
      <c r="Q22" s="15"/>
      <c r="R22" s="17"/>
      <c r="S22" s="18"/>
      <c r="T22" s="16"/>
      <c r="U22" s="10">
        <f>IF(OR(S22="",T22="Tamamlandı"),"",S22-TODAY())</f>
      </c>
    </row>
    <row r="23" spans="1:21" x14ac:dyDescent="0.25">
      <c r="A23" s="6">
        <v>18</v>
      </c>
      <c r="B23" s="15"/>
      <c r="C23" s="15"/>
      <c r="D23" s="15"/>
      <c r="E23" s="15"/>
      <c r="F23" s="16"/>
      <c r="G23" s="15"/>
      <c r="H23" s="16"/>
      <c r="I23" s="9">
        <f>IF(H23="","",IFERROR(VLOOKUP(H23,'Parametreler'!$B$6:$C$11,2,FALSE),""))</f>
      </c>
      <c r="J23" s="16"/>
      <c r="K23" s="9">
        <f>IF(J23="","",IFERROR(VLOOKUP(J23,'Parametreler'!$B$13:$C$18,2,FALSE),""))</f>
      </c>
      <c r="L23" s="16"/>
      <c r="M23" s="10">
        <f>IF(L23="","",IFERROR(VLOOKUP(L23,'Parametreler'!$B$20:$C$25,2,FALSE),""))</f>
      </c>
      <c r="N23" s="9">
        <f>IF(OR(I23="",K23="",M23=""),"",I23*K23*M23)</f>
      </c>
      <c r="O23" s="11">
        <f>IF(N23="","",IF(N23&gt;='Parametreler'!$C$30,"Tolerans gösterilemez",IF(N23&gt;='Parametreler'!$C$29,"Esaslı risk",IF(N23&gt;='Parametreler'!$C$28,"Önemli risk",IF(N23&gt;='Parametreler'!$C$27,"Olası risk","Kabul edilebilir")))))</f>
      </c>
      <c r="P23" s="12">
        <f>IF(O23="","",IF(O23="Tolerans gösterilemez","Derhal önlem / faaliyeti durdur",IF(O23="Esaslı risk","Kısa vadede önlem al",IF(O23="Önemli risk","Önlemi planla ve takip et",IF(O23="Olası risk","Gözetim altında tut","Mevcut önlemleri sürdür")))))</f>
      </c>
      <c r="Q23" s="15"/>
      <c r="R23" s="17"/>
      <c r="S23" s="18"/>
      <c r="T23" s="16"/>
      <c r="U23" s="10">
        <f>IF(OR(S23="",T23="Tamamlandı"),"",S23-TODAY())</f>
      </c>
    </row>
    <row r="24" spans="1:21" x14ac:dyDescent="0.25">
      <c r="A24" s="6">
        <v>19</v>
      </c>
      <c r="B24" s="15"/>
      <c r="C24" s="15"/>
      <c r="D24" s="15"/>
      <c r="E24" s="15"/>
      <c r="F24" s="16"/>
      <c r="G24" s="15"/>
      <c r="H24" s="16"/>
      <c r="I24" s="9">
        <f>IF(H24="","",IFERROR(VLOOKUP(H24,'Parametreler'!$B$6:$C$11,2,FALSE),""))</f>
      </c>
      <c r="J24" s="16"/>
      <c r="K24" s="9">
        <f>IF(J24="","",IFERROR(VLOOKUP(J24,'Parametreler'!$B$13:$C$18,2,FALSE),""))</f>
      </c>
      <c r="L24" s="16"/>
      <c r="M24" s="10">
        <f>IF(L24="","",IFERROR(VLOOKUP(L24,'Parametreler'!$B$20:$C$25,2,FALSE),""))</f>
      </c>
      <c r="N24" s="9">
        <f>IF(OR(I24="",K24="",M24=""),"",I24*K24*M24)</f>
      </c>
      <c r="O24" s="11">
        <f>IF(N24="","",IF(N24&gt;='Parametreler'!$C$30,"Tolerans gösterilemez",IF(N24&gt;='Parametreler'!$C$29,"Esaslı risk",IF(N24&gt;='Parametreler'!$C$28,"Önemli risk",IF(N24&gt;='Parametreler'!$C$27,"Olası risk","Kabul edilebilir")))))</f>
      </c>
      <c r="P24" s="12">
        <f>IF(O24="","",IF(O24="Tolerans gösterilemez","Derhal önlem / faaliyeti durdur",IF(O24="Esaslı risk","Kısa vadede önlem al",IF(O24="Önemli risk","Önlemi planla ve takip et",IF(O24="Olası risk","Gözetim altında tut","Mevcut önlemleri sürdür")))))</f>
      </c>
      <c r="Q24" s="15"/>
      <c r="R24" s="17"/>
      <c r="S24" s="18"/>
      <c r="T24" s="16"/>
      <c r="U24" s="10">
        <f>IF(OR(S24="",T24="Tamamlandı"),"",S24-TODAY())</f>
      </c>
    </row>
    <row r="25" spans="1:21" x14ac:dyDescent="0.25">
      <c r="A25" s="6">
        <v>20</v>
      </c>
      <c r="B25" s="15"/>
      <c r="C25" s="15"/>
      <c r="D25" s="15"/>
      <c r="E25" s="15"/>
      <c r="F25" s="16"/>
      <c r="G25" s="15"/>
      <c r="H25" s="16"/>
      <c r="I25" s="9">
        <f>IF(H25="","",IFERROR(VLOOKUP(H25,'Parametreler'!$B$6:$C$11,2,FALSE),""))</f>
      </c>
      <c r="J25" s="16"/>
      <c r="K25" s="9">
        <f>IF(J25="","",IFERROR(VLOOKUP(J25,'Parametreler'!$B$13:$C$18,2,FALSE),""))</f>
      </c>
      <c r="L25" s="16"/>
      <c r="M25" s="10">
        <f>IF(L25="","",IFERROR(VLOOKUP(L25,'Parametreler'!$B$20:$C$25,2,FALSE),""))</f>
      </c>
      <c r="N25" s="9">
        <f>IF(OR(I25="",K25="",M25=""),"",I25*K25*M25)</f>
      </c>
      <c r="O25" s="11">
        <f>IF(N25="","",IF(N25&gt;='Parametreler'!$C$30,"Tolerans gösterilemez",IF(N25&gt;='Parametreler'!$C$29,"Esaslı risk",IF(N25&gt;='Parametreler'!$C$28,"Önemli risk",IF(N25&gt;='Parametreler'!$C$27,"Olası risk","Kabul edilebilir")))))</f>
      </c>
      <c r="P25" s="12">
        <f>IF(O25="","",IF(O25="Tolerans gösterilemez","Derhal önlem / faaliyeti durdur",IF(O25="Esaslı risk","Kısa vadede önlem al",IF(O25="Önemli risk","Önlemi planla ve takip et",IF(O25="Olası risk","Gözetim altında tut","Mevcut önlemleri sürdür")))))</f>
      </c>
      <c r="Q25" s="15"/>
      <c r="R25" s="17"/>
      <c r="S25" s="18"/>
      <c r="T25" s="16"/>
      <c r="U25" s="10">
        <f>IF(OR(S25="",T25="Tamamlandı"),"",S25-TODAY())</f>
      </c>
    </row>
    <row r="26" spans="1:21" x14ac:dyDescent="0.25">
      <c r="A26" s="6">
        <v>21</v>
      </c>
      <c r="B26" s="15"/>
      <c r="C26" s="15"/>
      <c r="D26" s="15"/>
      <c r="E26" s="15"/>
      <c r="F26" s="16"/>
      <c r="G26" s="15"/>
      <c r="H26" s="16"/>
      <c r="I26" s="9">
        <f>IF(H26="","",IFERROR(VLOOKUP(H26,'Parametreler'!$B$6:$C$11,2,FALSE),""))</f>
      </c>
      <c r="J26" s="16"/>
      <c r="K26" s="9">
        <f>IF(J26="","",IFERROR(VLOOKUP(J26,'Parametreler'!$B$13:$C$18,2,FALSE),""))</f>
      </c>
      <c r="L26" s="16"/>
      <c r="M26" s="10">
        <f>IF(L26="","",IFERROR(VLOOKUP(L26,'Parametreler'!$B$20:$C$25,2,FALSE),""))</f>
      </c>
      <c r="N26" s="9">
        <f>IF(OR(I26="",K26="",M26=""),"",I26*K26*M26)</f>
      </c>
      <c r="O26" s="11">
        <f>IF(N26="","",IF(N26&gt;='Parametreler'!$C$30,"Tolerans gösterilemez",IF(N26&gt;='Parametreler'!$C$29,"Esaslı risk",IF(N26&gt;='Parametreler'!$C$28,"Önemli risk",IF(N26&gt;='Parametreler'!$C$27,"Olası risk","Kabul edilebilir")))))</f>
      </c>
      <c r="P26" s="12">
        <f>IF(O26="","",IF(O26="Tolerans gösterilemez","Derhal önlem / faaliyeti durdur",IF(O26="Esaslı risk","Kısa vadede önlem al",IF(O26="Önemli risk","Önlemi planla ve takip et",IF(O26="Olası risk","Gözetim altında tut","Mevcut önlemleri sürdür")))))</f>
      </c>
      <c r="Q26" s="15"/>
      <c r="R26" s="17"/>
      <c r="S26" s="18"/>
      <c r="T26" s="16"/>
      <c r="U26" s="10">
        <f>IF(OR(S26="",T26="Tamamlandı"),"",S26-TODAY())</f>
      </c>
    </row>
    <row r="27" spans="1:21" x14ac:dyDescent="0.25">
      <c r="A27" s="6">
        <v>22</v>
      </c>
      <c r="B27" s="15"/>
      <c r="C27" s="15"/>
      <c r="D27" s="15"/>
      <c r="E27" s="15"/>
      <c r="F27" s="16"/>
      <c r="G27" s="15"/>
      <c r="H27" s="16"/>
      <c r="I27" s="9">
        <f>IF(H27="","",IFERROR(VLOOKUP(H27,'Parametreler'!$B$6:$C$11,2,FALSE),""))</f>
      </c>
      <c r="J27" s="16"/>
      <c r="K27" s="9">
        <f>IF(J27="","",IFERROR(VLOOKUP(J27,'Parametreler'!$B$13:$C$18,2,FALSE),""))</f>
      </c>
      <c r="L27" s="16"/>
      <c r="M27" s="10">
        <f>IF(L27="","",IFERROR(VLOOKUP(L27,'Parametreler'!$B$20:$C$25,2,FALSE),""))</f>
      </c>
      <c r="N27" s="9">
        <f>IF(OR(I27="",K27="",M27=""),"",I27*K27*M27)</f>
      </c>
      <c r="O27" s="11">
        <f>IF(N27="","",IF(N27&gt;='Parametreler'!$C$30,"Tolerans gösterilemez",IF(N27&gt;='Parametreler'!$C$29,"Esaslı risk",IF(N27&gt;='Parametreler'!$C$28,"Önemli risk",IF(N27&gt;='Parametreler'!$C$27,"Olası risk","Kabul edilebilir")))))</f>
      </c>
      <c r="P27" s="12">
        <f>IF(O27="","",IF(O27="Tolerans gösterilemez","Derhal önlem / faaliyeti durdur",IF(O27="Esaslı risk","Kısa vadede önlem al",IF(O27="Önemli risk","Önlemi planla ve takip et",IF(O27="Olası risk","Gözetim altında tut","Mevcut önlemleri sürdür")))))</f>
      </c>
      <c r="Q27" s="15"/>
      <c r="R27" s="17"/>
      <c r="S27" s="18"/>
      <c r="T27" s="16"/>
      <c r="U27" s="10">
        <f>IF(OR(S27="",T27="Tamamlandı"),"",S27-TODAY())</f>
      </c>
    </row>
    <row r="28" spans="1:21" x14ac:dyDescent="0.25">
      <c r="A28" s="6">
        <v>23</v>
      </c>
      <c r="B28" s="15"/>
      <c r="C28" s="15"/>
      <c r="D28" s="15"/>
      <c r="E28" s="15"/>
      <c r="F28" s="16"/>
      <c r="G28" s="15"/>
      <c r="H28" s="16"/>
      <c r="I28" s="9">
        <f>IF(H28="","",IFERROR(VLOOKUP(H28,'Parametreler'!$B$6:$C$11,2,FALSE),""))</f>
      </c>
      <c r="J28" s="16"/>
      <c r="K28" s="9">
        <f>IF(J28="","",IFERROR(VLOOKUP(J28,'Parametreler'!$B$13:$C$18,2,FALSE),""))</f>
      </c>
      <c r="L28" s="16"/>
      <c r="M28" s="10">
        <f>IF(L28="","",IFERROR(VLOOKUP(L28,'Parametreler'!$B$20:$C$25,2,FALSE),""))</f>
      </c>
      <c r="N28" s="9">
        <f>IF(OR(I28="",K28="",M28=""),"",I28*K28*M28)</f>
      </c>
      <c r="O28" s="11">
        <f>IF(N28="","",IF(N28&gt;='Parametreler'!$C$30,"Tolerans gösterilemez",IF(N28&gt;='Parametreler'!$C$29,"Esaslı risk",IF(N28&gt;='Parametreler'!$C$28,"Önemli risk",IF(N28&gt;='Parametreler'!$C$27,"Olası risk","Kabul edilebilir")))))</f>
      </c>
      <c r="P28" s="12">
        <f>IF(O28="","",IF(O28="Tolerans gösterilemez","Derhal önlem / faaliyeti durdur",IF(O28="Esaslı risk","Kısa vadede önlem al",IF(O28="Önemli risk","Önlemi planla ve takip et",IF(O28="Olası risk","Gözetim altında tut","Mevcut önlemleri sürdür")))))</f>
      </c>
      <c r="Q28" s="15"/>
      <c r="R28" s="17"/>
      <c r="S28" s="18"/>
      <c r="T28" s="16"/>
      <c r="U28" s="10">
        <f>IF(OR(S28="",T28="Tamamlandı"),"",S28-TODAY())</f>
      </c>
    </row>
    <row r="29" spans="1:21" x14ac:dyDescent="0.25">
      <c r="A29" s="6">
        <v>24</v>
      </c>
      <c r="B29" s="15"/>
      <c r="C29" s="15"/>
      <c r="D29" s="15"/>
      <c r="E29" s="15"/>
      <c r="F29" s="16"/>
      <c r="G29" s="15"/>
      <c r="H29" s="16"/>
      <c r="I29" s="9">
        <f>IF(H29="","",IFERROR(VLOOKUP(H29,'Parametreler'!$B$6:$C$11,2,FALSE),""))</f>
      </c>
      <c r="J29" s="16"/>
      <c r="K29" s="9">
        <f>IF(J29="","",IFERROR(VLOOKUP(J29,'Parametreler'!$B$13:$C$18,2,FALSE),""))</f>
      </c>
      <c r="L29" s="16"/>
      <c r="M29" s="10">
        <f>IF(L29="","",IFERROR(VLOOKUP(L29,'Parametreler'!$B$20:$C$25,2,FALSE),""))</f>
      </c>
      <c r="N29" s="9">
        <f>IF(OR(I29="",K29="",M29=""),"",I29*K29*M29)</f>
      </c>
      <c r="O29" s="11">
        <f>IF(N29="","",IF(N29&gt;='Parametreler'!$C$30,"Tolerans gösterilemez",IF(N29&gt;='Parametreler'!$C$29,"Esaslı risk",IF(N29&gt;='Parametreler'!$C$28,"Önemli risk",IF(N29&gt;='Parametreler'!$C$27,"Olası risk","Kabul edilebilir")))))</f>
      </c>
      <c r="P29" s="12">
        <f>IF(O29="","",IF(O29="Tolerans gösterilemez","Derhal önlem / faaliyeti durdur",IF(O29="Esaslı risk","Kısa vadede önlem al",IF(O29="Önemli risk","Önlemi planla ve takip et",IF(O29="Olası risk","Gözetim altında tut","Mevcut önlemleri sürdür")))))</f>
      </c>
      <c r="Q29" s="15"/>
      <c r="R29" s="17"/>
      <c r="S29" s="18"/>
      <c r="T29" s="16"/>
      <c r="U29" s="10">
        <f>IF(OR(S29="",T29="Tamamlandı"),"",S29-TODAY())</f>
      </c>
    </row>
    <row r="30" spans="1:21" x14ac:dyDescent="0.25">
      <c r="A30" s="6">
        <v>25</v>
      </c>
      <c r="B30" s="15"/>
      <c r="C30" s="15"/>
      <c r="D30" s="15"/>
      <c r="E30" s="15"/>
      <c r="F30" s="16"/>
      <c r="G30" s="15"/>
      <c r="H30" s="16"/>
      <c r="I30" s="9">
        <f>IF(H30="","",IFERROR(VLOOKUP(H30,'Parametreler'!$B$6:$C$11,2,FALSE),""))</f>
      </c>
      <c r="J30" s="16"/>
      <c r="K30" s="9">
        <f>IF(J30="","",IFERROR(VLOOKUP(J30,'Parametreler'!$B$13:$C$18,2,FALSE),""))</f>
      </c>
      <c r="L30" s="16"/>
      <c r="M30" s="10">
        <f>IF(L30="","",IFERROR(VLOOKUP(L30,'Parametreler'!$B$20:$C$25,2,FALSE),""))</f>
      </c>
      <c r="N30" s="9">
        <f>IF(OR(I30="",K30="",M30=""),"",I30*K30*M30)</f>
      </c>
      <c r="O30" s="11">
        <f>IF(N30="","",IF(N30&gt;='Parametreler'!$C$30,"Tolerans gösterilemez",IF(N30&gt;='Parametreler'!$C$29,"Esaslı risk",IF(N30&gt;='Parametreler'!$C$28,"Önemli risk",IF(N30&gt;='Parametreler'!$C$27,"Olası risk","Kabul edilebilir")))))</f>
      </c>
      <c r="P30" s="12">
        <f>IF(O30="","",IF(O30="Tolerans gösterilemez","Derhal önlem / faaliyeti durdur",IF(O30="Esaslı risk","Kısa vadede önlem al",IF(O30="Önemli risk","Önlemi planla ve takip et",IF(O30="Olası risk","Gözetim altında tut","Mevcut önlemleri sürdür")))))</f>
      </c>
      <c r="Q30" s="15"/>
      <c r="R30" s="17"/>
      <c r="S30" s="18"/>
      <c r="T30" s="16"/>
      <c r="U30" s="10">
        <f>IF(OR(S30="",T30="Tamamlandı"),"",S30-TODAY())</f>
      </c>
    </row>
    <row r="31" spans="1:21" x14ac:dyDescent="0.25">
      <c r="A31" s="6">
        <v>26</v>
      </c>
      <c r="B31" s="15"/>
      <c r="C31" s="15"/>
      <c r="D31" s="15"/>
      <c r="E31" s="15"/>
      <c r="F31" s="16"/>
      <c r="G31" s="15"/>
      <c r="H31" s="16"/>
      <c r="I31" s="9">
        <f>IF(H31="","",IFERROR(VLOOKUP(H31,'Parametreler'!$B$6:$C$11,2,FALSE),""))</f>
      </c>
      <c r="J31" s="16"/>
      <c r="K31" s="9">
        <f>IF(J31="","",IFERROR(VLOOKUP(J31,'Parametreler'!$B$13:$C$18,2,FALSE),""))</f>
      </c>
      <c r="L31" s="16"/>
      <c r="M31" s="10">
        <f>IF(L31="","",IFERROR(VLOOKUP(L31,'Parametreler'!$B$20:$C$25,2,FALSE),""))</f>
      </c>
      <c r="N31" s="9">
        <f>IF(OR(I31="",K31="",M31=""),"",I31*K31*M31)</f>
      </c>
      <c r="O31" s="11">
        <f>IF(N31="","",IF(N31&gt;='Parametreler'!$C$30,"Tolerans gösterilemez",IF(N31&gt;='Parametreler'!$C$29,"Esaslı risk",IF(N31&gt;='Parametreler'!$C$28,"Önemli risk",IF(N31&gt;='Parametreler'!$C$27,"Olası risk","Kabul edilebilir")))))</f>
      </c>
      <c r="P31" s="12">
        <f>IF(O31="","",IF(O31="Tolerans gösterilemez","Derhal önlem / faaliyeti durdur",IF(O31="Esaslı risk","Kısa vadede önlem al",IF(O31="Önemli risk","Önlemi planla ve takip et",IF(O31="Olası risk","Gözetim altında tut","Mevcut önlemleri sürdür")))))</f>
      </c>
      <c r="Q31" s="15"/>
      <c r="R31" s="17"/>
      <c r="S31" s="18"/>
      <c r="T31" s="16"/>
      <c r="U31" s="10">
        <f>IF(OR(S31="",T31="Tamamlandı"),"",S31-TODAY())</f>
      </c>
    </row>
    <row r="32" spans="1:21" x14ac:dyDescent="0.25">
      <c r="A32" s="6">
        <v>27</v>
      </c>
      <c r="B32" s="15"/>
      <c r="C32" s="15"/>
      <c r="D32" s="15"/>
      <c r="E32" s="15"/>
      <c r="F32" s="16"/>
      <c r="G32" s="15"/>
      <c r="H32" s="16"/>
      <c r="I32" s="9">
        <f>IF(H32="","",IFERROR(VLOOKUP(H32,'Parametreler'!$B$6:$C$11,2,FALSE),""))</f>
      </c>
      <c r="J32" s="16"/>
      <c r="K32" s="9">
        <f>IF(J32="","",IFERROR(VLOOKUP(J32,'Parametreler'!$B$13:$C$18,2,FALSE),""))</f>
      </c>
      <c r="L32" s="16"/>
      <c r="M32" s="10">
        <f>IF(L32="","",IFERROR(VLOOKUP(L32,'Parametreler'!$B$20:$C$25,2,FALSE),""))</f>
      </c>
      <c r="N32" s="9">
        <f>IF(OR(I32="",K32="",M32=""),"",I32*K32*M32)</f>
      </c>
      <c r="O32" s="11">
        <f>IF(N32="","",IF(N32&gt;='Parametreler'!$C$30,"Tolerans gösterilemez",IF(N32&gt;='Parametreler'!$C$29,"Esaslı risk",IF(N32&gt;='Parametreler'!$C$28,"Önemli risk",IF(N32&gt;='Parametreler'!$C$27,"Olası risk","Kabul edilebilir")))))</f>
      </c>
      <c r="P32" s="12">
        <f>IF(O32="","",IF(O32="Tolerans gösterilemez","Derhal önlem / faaliyeti durdur",IF(O32="Esaslı risk","Kısa vadede önlem al",IF(O32="Önemli risk","Önlemi planla ve takip et",IF(O32="Olası risk","Gözetim altında tut","Mevcut önlemleri sürdür")))))</f>
      </c>
      <c r="Q32" s="15"/>
      <c r="R32" s="17"/>
      <c r="S32" s="18"/>
      <c r="T32" s="16"/>
      <c r="U32" s="10">
        <f>IF(OR(S32="",T32="Tamamlandı"),"",S32-TODAY())</f>
      </c>
    </row>
    <row r="33" spans="1:21" x14ac:dyDescent="0.25">
      <c r="A33" s="6">
        <v>28</v>
      </c>
      <c r="B33" s="15"/>
      <c r="C33" s="15"/>
      <c r="D33" s="15"/>
      <c r="E33" s="15"/>
      <c r="F33" s="16"/>
      <c r="G33" s="15"/>
      <c r="H33" s="16"/>
      <c r="I33" s="9">
        <f>IF(H33="","",IFERROR(VLOOKUP(H33,'Parametreler'!$B$6:$C$11,2,FALSE),""))</f>
      </c>
      <c r="J33" s="16"/>
      <c r="K33" s="9">
        <f>IF(J33="","",IFERROR(VLOOKUP(J33,'Parametreler'!$B$13:$C$18,2,FALSE),""))</f>
      </c>
      <c r="L33" s="16"/>
      <c r="M33" s="10">
        <f>IF(L33="","",IFERROR(VLOOKUP(L33,'Parametreler'!$B$20:$C$25,2,FALSE),""))</f>
      </c>
      <c r="N33" s="9">
        <f>IF(OR(I33="",K33="",M33=""),"",I33*K33*M33)</f>
      </c>
      <c r="O33" s="11">
        <f>IF(N33="","",IF(N33&gt;='Parametreler'!$C$30,"Tolerans gösterilemez",IF(N33&gt;='Parametreler'!$C$29,"Esaslı risk",IF(N33&gt;='Parametreler'!$C$28,"Önemli risk",IF(N33&gt;='Parametreler'!$C$27,"Olası risk","Kabul edilebilir")))))</f>
      </c>
      <c r="P33" s="12">
        <f>IF(O33="","",IF(O33="Tolerans gösterilemez","Derhal önlem / faaliyeti durdur",IF(O33="Esaslı risk","Kısa vadede önlem al",IF(O33="Önemli risk","Önlemi planla ve takip et",IF(O33="Olası risk","Gözetim altında tut","Mevcut önlemleri sürdür")))))</f>
      </c>
      <c r="Q33" s="15"/>
      <c r="R33" s="17"/>
      <c r="S33" s="18"/>
      <c r="T33" s="16"/>
      <c r="U33" s="10">
        <f>IF(OR(S33="",T33="Tamamlandı"),"",S33-TODAY())</f>
      </c>
    </row>
    <row r="34" spans="1:21" x14ac:dyDescent="0.25">
      <c r="A34" s="6">
        <v>29</v>
      </c>
      <c r="B34" s="15"/>
      <c r="C34" s="15"/>
      <c r="D34" s="15"/>
      <c r="E34" s="15"/>
      <c r="F34" s="16"/>
      <c r="G34" s="15"/>
      <c r="H34" s="16"/>
      <c r="I34" s="9">
        <f>IF(H34="","",IFERROR(VLOOKUP(H34,'Parametreler'!$B$6:$C$11,2,FALSE),""))</f>
      </c>
      <c r="J34" s="16"/>
      <c r="K34" s="9">
        <f>IF(J34="","",IFERROR(VLOOKUP(J34,'Parametreler'!$B$13:$C$18,2,FALSE),""))</f>
      </c>
      <c r="L34" s="16"/>
      <c r="M34" s="10">
        <f>IF(L34="","",IFERROR(VLOOKUP(L34,'Parametreler'!$B$20:$C$25,2,FALSE),""))</f>
      </c>
      <c r="N34" s="9">
        <f>IF(OR(I34="",K34="",M34=""),"",I34*K34*M34)</f>
      </c>
      <c r="O34" s="11">
        <f>IF(N34="","",IF(N34&gt;='Parametreler'!$C$30,"Tolerans gösterilemez",IF(N34&gt;='Parametreler'!$C$29,"Esaslı risk",IF(N34&gt;='Parametreler'!$C$28,"Önemli risk",IF(N34&gt;='Parametreler'!$C$27,"Olası risk","Kabul edilebilir")))))</f>
      </c>
      <c r="P34" s="12">
        <f>IF(O34="","",IF(O34="Tolerans gösterilemez","Derhal önlem / faaliyeti durdur",IF(O34="Esaslı risk","Kısa vadede önlem al",IF(O34="Önemli risk","Önlemi planla ve takip et",IF(O34="Olası risk","Gözetim altında tut","Mevcut önlemleri sürdür")))))</f>
      </c>
      <c r="Q34" s="15"/>
      <c r="R34" s="17"/>
      <c r="S34" s="18"/>
      <c r="T34" s="16"/>
      <c r="U34" s="10">
        <f>IF(OR(S34="",T34="Tamamlandı"),"",S34-TODAY())</f>
      </c>
    </row>
    <row r="35" spans="1:21" x14ac:dyDescent="0.25">
      <c r="A35" s="6">
        <v>30</v>
      </c>
      <c r="B35" s="15"/>
      <c r="C35" s="15"/>
      <c r="D35" s="15"/>
      <c r="E35" s="15"/>
      <c r="F35" s="16"/>
      <c r="G35" s="15"/>
      <c r="H35" s="16"/>
      <c r="I35" s="9">
        <f>IF(H35="","",IFERROR(VLOOKUP(H35,'Parametreler'!$B$6:$C$11,2,FALSE),""))</f>
      </c>
      <c r="J35" s="16"/>
      <c r="K35" s="9">
        <f>IF(J35="","",IFERROR(VLOOKUP(J35,'Parametreler'!$B$13:$C$18,2,FALSE),""))</f>
      </c>
      <c r="L35" s="16"/>
      <c r="M35" s="10">
        <f>IF(L35="","",IFERROR(VLOOKUP(L35,'Parametreler'!$B$20:$C$25,2,FALSE),""))</f>
      </c>
      <c r="N35" s="9">
        <f>IF(OR(I35="",K35="",M35=""),"",I35*K35*M35)</f>
      </c>
      <c r="O35" s="11">
        <f>IF(N35="","",IF(N35&gt;='Parametreler'!$C$30,"Tolerans gösterilemez",IF(N35&gt;='Parametreler'!$C$29,"Esaslı risk",IF(N35&gt;='Parametreler'!$C$28,"Önemli risk",IF(N35&gt;='Parametreler'!$C$27,"Olası risk","Kabul edilebilir")))))</f>
      </c>
      <c r="P35" s="12">
        <f>IF(O35="","",IF(O35="Tolerans gösterilemez","Derhal önlem / faaliyeti durdur",IF(O35="Esaslı risk","Kısa vadede önlem al",IF(O35="Önemli risk","Önlemi planla ve takip et",IF(O35="Olası risk","Gözetim altında tut","Mevcut önlemleri sürdür")))))</f>
      </c>
      <c r="Q35" s="15"/>
      <c r="R35" s="17"/>
      <c r="S35" s="18"/>
      <c r="T35" s="16"/>
      <c r="U35" s="10">
        <f>IF(OR(S35="",T35="Tamamlandı"),"",S35-TODAY())</f>
      </c>
    </row>
    <row r="36" spans="1:21" x14ac:dyDescent="0.25">
      <c r="A36" s="6">
        <v>31</v>
      </c>
      <c r="B36" s="15"/>
      <c r="C36" s="15"/>
      <c r="D36" s="15"/>
      <c r="E36" s="15"/>
      <c r="F36" s="16"/>
      <c r="G36" s="15"/>
      <c r="H36" s="16"/>
      <c r="I36" s="9">
        <f>IF(H36="","",IFERROR(VLOOKUP(H36,'Parametreler'!$B$6:$C$11,2,FALSE),""))</f>
      </c>
      <c r="J36" s="16"/>
      <c r="K36" s="9">
        <f>IF(J36="","",IFERROR(VLOOKUP(J36,'Parametreler'!$B$13:$C$18,2,FALSE),""))</f>
      </c>
      <c r="L36" s="16"/>
      <c r="M36" s="10">
        <f>IF(L36="","",IFERROR(VLOOKUP(L36,'Parametreler'!$B$20:$C$25,2,FALSE),""))</f>
      </c>
      <c r="N36" s="9">
        <f>IF(OR(I36="",K36="",M36=""),"",I36*K36*M36)</f>
      </c>
      <c r="O36" s="11">
        <f>IF(N36="","",IF(N36&gt;='Parametreler'!$C$30,"Tolerans gösterilemez",IF(N36&gt;='Parametreler'!$C$29,"Esaslı risk",IF(N36&gt;='Parametreler'!$C$28,"Önemli risk",IF(N36&gt;='Parametreler'!$C$27,"Olası risk","Kabul edilebilir")))))</f>
      </c>
      <c r="P36" s="12">
        <f>IF(O36="","",IF(O36="Tolerans gösterilemez","Derhal önlem / faaliyeti durdur",IF(O36="Esaslı risk","Kısa vadede önlem al",IF(O36="Önemli risk","Önlemi planla ve takip et",IF(O36="Olası risk","Gözetim altında tut","Mevcut önlemleri sürdür")))))</f>
      </c>
      <c r="Q36" s="15"/>
      <c r="R36" s="17"/>
      <c r="S36" s="18"/>
      <c r="T36" s="16"/>
      <c r="U36" s="10">
        <f>IF(OR(S36="",T36="Tamamlandı"),"",S36-TODAY())</f>
      </c>
    </row>
    <row r="37" spans="1:21" x14ac:dyDescent="0.25">
      <c r="A37" s="6">
        <v>32</v>
      </c>
      <c r="B37" s="15"/>
      <c r="C37" s="15"/>
      <c r="D37" s="15"/>
      <c r="E37" s="15"/>
      <c r="F37" s="16"/>
      <c r="G37" s="15"/>
      <c r="H37" s="16"/>
      <c r="I37" s="9">
        <f>IF(H37="","",IFERROR(VLOOKUP(H37,'Parametreler'!$B$6:$C$11,2,FALSE),""))</f>
      </c>
      <c r="J37" s="16"/>
      <c r="K37" s="9">
        <f>IF(J37="","",IFERROR(VLOOKUP(J37,'Parametreler'!$B$13:$C$18,2,FALSE),""))</f>
      </c>
      <c r="L37" s="16"/>
      <c r="M37" s="10">
        <f>IF(L37="","",IFERROR(VLOOKUP(L37,'Parametreler'!$B$20:$C$25,2,FALSE),""))</f>
      </c>
      <c r="N37" s="9">
        <f>IF(OR(I37="",K37="",M37=""),"",I37*K37*M37)</f>
      </c>
      <c r="O37" s="11">
        <f>IF(N37="","",IF(N37&gt;='Parametreler'!$C$30,"Tolerans gösterilemez",IF(N37&gt;='Parametreler'!$C$29,"Esaslı risk",IF(N37&gt;='Parametreler'!$C$28,"Önemli risk",IF(N37&gt;='Parametreler'!$C$27,"Olası risk","Kabul edilebilir")))))</f>
      </c>
      <c r="P37" s="12">
        <f>IF(O37="","",IF(O37="Tolerans gösterilemez","Derhal önlem / faaliyeti durdur",IF(O37="Esaslı risk","Kısa vadede önlem al",IF(O37="Önemli risk","Önlemi planla ve takip et",IF(O37="Olası risk","Gözetim altında tut","Mevcut önlemleri sürdür")))))</f>
      </c>
      <c r="Q37" s="15"/>
      <c r="R37" s="17"/>
      <c r="S37" s="18"/>
      <c r="T37" s="16"/>
      <c r="U37" s="10">
        <f>IF(OR(S37="",T37="Tamamlandı"),"",S37-TODAY())</f>
      </c>
    </row>
    <row r="38" spans="1:21" x14ac:dyDescent="0.25">
      <c r="A38" s="6">
        <v>33</v>
      </c>
      <c r="B38" s="15"/>
      <c r="C38" s="15"/>
      <c r="D38" s="15"/>
      <c r="E38" s="15"/>
      <c r="F38" s="16"/>
      <c r="G38" s="15"/>
      <c r="H38" s="16"/>
      <c r="I38" s="9">
        <f>IF(H38="","",IFERROR(VLOOKUP(H38,'Parametreler'!$B$6:$C$11,2,FALSE),""))</f>
      </c>
      <c r="J38" s="16"/>
      <c r="K38" s="9">
        <f>IF(J38="","",IFERROR(VLOOKUP(J38,'Parametreler'!$B$13:$C$18,2,FALSE),""))</f>
      </c>
      <c r="L38" s="16"/>
      <c r="M38" s="10">
        <f>IF(L38="","",IFERROR(VLOOKUP(L38,'Parametreler'!$B$20:$C$25,2,FALSE),""))</f>
      </c>
      <c r="N38" s="9">
        <f>IF(OR(I38="",K38="",M38=""),"",I38*K38*M38)</f>
      </c>
      <c r="O38" s="11">
        <f>IF(N38="","",IF(N38&gt;='Parametreler'!$C$30,"Tolerans gösterilemez",IF(N38&gt;='Parametreler'!$C$29,"Esaslı risk",IF(N38&gt;='Parametreler'!$C$28,"Önemli risk",IF(N38&gt;='Parametreler'!$C$27,"Olası risk","Kabul edilebilir")))))</f>
      </c>
      <c r="P38" s="12">
        <f>IF(O38="","",IF(O38="Tolerans gösterilemez","Derhal önlem / faaliyeti durdur",IF(O38="Esaslı risk","Kısa vadede önlem al",IF(O38="Önemli risk","Önlemi planla ve takip et",IF(O38="Olası risk","Gözetim altında tut","Mevcut önlemleri sürdür")))))</f>
      </c>
      <c r="Q38" s="15"/>
      <c r="R38" s="17"/>
      <c r="S38" s="18"/>
      <c r="T38" s="16"/>
      <c r="U38" s="10">
        <f>IF(OR(S38="",T38="Tamamlandı"),"",S38-TODAY())</f>
      </c>
    </row>
    <row r="39" spans="1:21" x14ac:dyDescent="0.25">
      <c r="A39" s="6">
        <v>34</v>
      </c>
      <c r="B39" s="15"/>
      <c r="C39" s="15"/>
      <c r="D39" s="15"/>
      <c r="E39" s="15"/>
      <c r="F39" s="16"/>
      <c r="G39" s="15"/>
      <c r="H39" s="16"/>
      <c r="I39" s="9">
        <f>IF(H39="","",IFERROR(VLOOKUP(H39,'Parametreler'!$B$6:$C$11,2,FALSE),""))</f>
      </c>
      <c r="J39" s="16"/>
      <c r="K39" s="9">
        <f>IF(J39="","",IFERROR(VLOOKUP(J39,'Parametreler'!$B$13:$C$18,2,FALSE),""))</f>
      </c>
      <c r="L39" s="16"/>
      <c r="M39" s="10">
        <f>IF(L39="","",IFERROR(VLOOKUP(L39,'Parametreler'!$B$20:$C$25,2,FALSE),""))</f>
      </c>
      <c r="N39" s="9">
        <f>IF(OR(I39="",K39="",M39=""),"",I39*K39*M39)</f>
      </c>
      <c r="O39" s="11">
        <f>IF(N39="","",IF(N39&gt;='Parametreler'!$C$30,"Tolerans gösterilemez",IF(N39&gt;='Parametreler'!$C$29,"Esaslı risk",IF(N39&gt;='Parametreler'!$C$28,"Önemli risk",IF(N39&gt;='Parametreler'!$C$27,"Olası risk","Kabul edilebilir")))))</f>
      </c>
      <c r="P39" s="12">
        <f>IF(O39="","",IF(O39="Tolerans gösterilemez","Derhal önlem / faaliyeti durdur",IF(O39="Esaslı risk","Kısa vadede önlem al",IF(O39="Önemli risk","Önlemi planla ve takip et",IF(O39="Olası risk","Gözetim altında tut","Mevcut önlemleri sürdür")))))</f>
      </c>
      <c r="Q39" s="15"/>
      <c r="R39" s="17"/>
      <c r="S39" s="18"/>
      <c r="T39" s="16"/>
      <c r="U39" s="10">
        <f>IF(OR(S39="",T39="Tamamlandı"),"",S39-TODAY())</f>
      </c>
    </row>
    <row r="40" spans="1:21" x14ac:dyDescent="0.25">
      <c r="A40" s="6">
        <v>35</v>
      </c>
      <c r="B40" s="15"/>
      <c r="C40" s="15"/>
      <c r="D40" s="15"/>
      <c r="E40" s="15"/>
      <c r="F40" s="16"/>
      <c r="G40" s="15"/>
      <c r="H40" s="16"/>
      <c r="I40" s="9">
        <f>IF(H40="","",IFERROR(VLOOKUP(H40,'Parametreler'!$B$6:$C$11,2,FALSE),""))</f>
      </c>
      <c r="J40" s="16"/>
      <c r="K40" s="9">
        <f>IF(J40="","",IFERROR(VLOOKUP(J40,'Parametreler'!$B$13:$C$18,2,FALSE),""))</f>
      </c>
      <c r="L40" s="16"/>
      <c r="M40" s="10">
        <f>IF(L40="","",IFERROR(VLOOKUP(L40,'Parametreler'!$B$20:$C$25,2,FALSE),""))</f>
      </c>
      <c r="N40" s="9">
        <f>IF(OR(I40="",K40="",M40=""),"",I40*K40*M40)</f>
      </c>
      <c r="O40" s="11">
        <f>IF(N40="","",IF(N40&gt;='Parametreler'!$C$30,"Tolerans gösterilemez",IF(N40&gt;='Parametreler'!$C$29,"Esaslı risk",IF(N40&gt;='Parametreler'!$C$28,"Önemli risk",IF(N40&gt;='Parametreler'!$C$27,"Olası risk","Kabul edilebilir")))))</f>
      </c>
      <c r="P40" s="12">
        <f>IF(O40="","",IF(O40="Tolerans gösterilemez","Derhal önlem / faaliyeti durdur",IF(O40="Esaslı risk","Kısa vadede önlem al",IF(O40="Önemli risk","Önlemi planla ve takip et",IF(O40="Olası risk","Gözetim altında tut","Mevcut önlemleri sürdür")))))</f>
      </c>
      <c r="Q40" s="15"/>
      <c r="R40" s="17"/>
      <c r="S40" s="18"/>
      <c r="T40" s="16"/>
      <c r="U40" s="10">
        <f>IF(OR(S40="",T40="Tamamlandı"),"",S40-TODAY())</f>
      </c>
    </row>
    <row r="41" spans="1:21" x14ac:dyDescent="0.25">
      <c r="A41" s="6">
        <v>36</v>
      </c>
      <c r="B41" s="15"/>
      <c r="C41" s="15"/>
      <c r="D41" s="15"/>
      <c r="E41" s="15"/>
      <c r="F41" s="16"/>
      <c r="G41" s="15"/>
      <c r="H41" s="16"/>
      <c r="I41" s="9">
        <f>IF(H41="","",IFERROR(VLOOKUP(H41,'Parametreler'!$B$6:$C$11,2,FALSE),""))</f>
      </c>
      <c r="J41" s="16"/>
      <c r="K41" s="9">
        <f>IF(J41="","",IFERROR(VLOOKUP(J41,'Parametreler'!$B$13:$C$18,2,FALSE),""))</f>
      </c>
      <c r="L41" s="16"/>
      <c r="M41" s="10">
        <f>IF(L41="","",IFERROR(VLOOKUP(L41,'Parametreler'!$B$20:$C$25,2,FALSE),""))</f>
      </c>
      <c r="N41" s="9">
        <f>IF(OR(I41="",K41="",M41=""),"",I41*K41*M41)</f>
      </c>
      <c r="O41" s="11">
        <f>IF(N41="","",IF(N41&gt;='Parametreler'!$C$30,"Tolerans gösterilemez",IF(N41&gt;='Parametreler'!$C$29,"Esaslı risk",IF(N41&gt;='Parametreler'!$C$28,"Önemli risk",IF(N41&gt;='Parametreler'!$C$27,"Olası risk","Kabul edilebilir")))))</f>
      </c>
      <c r="P41" s="12">
        <f>IF(O41="","",IF(O41="Tolerans gösterilemez","Derhal önlem / faaliyeti durdur",IF(O41="Esaslı risk","Kısa vadede önlem al",IF(O41="Önemli risk","Önlemi planla ve takip et",IF(O41="Olası risk","Gözetim altında tut","Mevcut önlemleri sürdür")))))</f>
      </c>
      <c r="Q41" s="15"/>
      <c r="R41" s="17"/>
      <c r="S41" s="18"/>
      <c r="T41" s="16"/>
      <c r="U41" s="10">
        <f>IF(OR(S41="",T41="Tamamlandı"),"",S41-TODAY())</f>
      </c>
    </row>
    <row r="42" spans="1:21" x14ac:dyDescent="0.25">
      <c r="A42" s="6">
        <v>37</v>
      </c>
      <c r="B42" s="15"/>
      <c r="C42" s="15"/>
      <c r="D42" s="15"/>
      <c r="E42" s="15"/>
      <c r="F42" s="16"/>
      <c r="G42" s="15"/>
      <c r="H42" s="16"/>
      <c r="I42" s="9">
        <f>IF(H42="","",IFERROR(VLOOKUP(H42,'Parametreler'!$B$6:$C$11,2,FALSE),""))</f>
      </c>
      <c r="J42" s="16"/>
      <c r="K42" s="9">
        <f>IF(J42="","",IFERROR(VLOOKUP(J42,'Parametreler'!$B$13:$C$18,2,FALSE),""))</f>
      </c>
      <c r="L42" s="16"/>
      <c r="M42" s="10">
        <f>IF(L42="","",IFERROR(VLOOKUP(L42,'Parametreler'!$B$20:$C$25,2,FALSE),""))</f>
      </c>
      <c r="N42" s="9">
        <f>IF(OR(I42="",K42="",M42=""),"",I42*K42*M42)</f>
      </c>
      <c r="O42" s="11">
        <f>IF(N42="","",IF(N42&gt;='Parametreler'!$C$30,"Tolerans gösterilemez",IF(N42&gt;='Parametreler'!$C$29,"Esaslı risk",IF(N42&gt;='Parametreler'!$C$28,"Önemli risk",IF(N42&gt;='Parametreler'!$C$27,"Olası risk","Kabul edilebilir")))))</f>
      </c>
      <c r="P42" s="12">
        <f>IF(O42="","",IF(O42="Tolerans gösterilemez","Derhal önlem / faaliyeti durdur",IF(O42="Esaslı risk","Kısa vadede önlem al",IF(O42="Önemli risk","Önlemi planla ve takip et",IF(O42="Olası risk","Gözetim altında tut","Mevcut önlemleri sürdür")))))</f>
      </c>
      <c r="Q42" s="15"/>
      <c r="R42" s="17"/>
      <c r="S42" s="18"/>
      <c r="T42" s="16"/>
      <c r="U42" s="10">
        <f>IF(OR(S42="",T42="Tamamlandı"),"",S42-TODAY())</f>
      </c>
    </row>
    <row r="43" spans="1:21" x14ac:dyDescent="0.25">
      <c r="A43" s="6">
        <v>38</v>
      </c>
      <c r="B43" s="15"/>
      <c r="C43" s="15"/>
      <c r="D43" s="15"/>
      <c r="E43" s="15"/>
      <c r="F43" s="16"/>
      <c r="G43" s="15"/>
      <c r="H43" s="16"/>
      <c r="I43" s="9">
        <f>IF(H43="","",IFERROR(VLOOKUP(H43,'Parametreler'!$B$6:$C$11,2,FALSE),""))</f>
      </c>
      <c r="J43" s="16"/>
      <c r="K43" s="9">
        <f>IF(J43="","",IFERROR(VLOOKUP(J43,'Parametreler'!$B$13:$C$18,2,FALSE),""))</f>
      </c>
      <c r="L43" s="16"/>
      <c r="M43" s="10">
        <f>IF(L43="","",IFERROR(VLOOKUP(L43,'Parametreler'!$B$20:$C$25,2,FALSE),""))</f>
      </c>
      <c r="N43" s="9">
        <f>IF(OR(I43="",K43="",M43=""),"",I43*K43*M43)</f>
      </c>
      <c r="O43" s="11">
        <f>IF(N43="","",IF(N43&gt;='Parametreler'!$C$30,"Tolerans gösterilemez",IF(N43&gt;='Parametreler'!$C$29,"Esaslı risk",IF(N43&gt;='Parametreler'!$C$28,"Önemli risk",IF(N43&gt;='Parametreler'!$C$27,"Olası risk","Kabul edilebilir")))))</f>
      </c>
      <c r="P43" s="12">
        <f>IF(O43="","",IF(O43="Tolerans gösterilemez","Derhal önlem / faaliyeti durdur",IF(O43="Esaslı risk","Kısa vadede önlem al",IF(O43="Önemli risk","Önlemi planla ve takip et",IF(O43="Olası risk","Gözetim altında tut","Mevcut önlemleri sürdür")))))</f>
      </c>
      <c r="Q43" s="15"/>
      <c r="R43" s="17"/>
      <c r="S43" s="18"/>
      <c r="T43" s="16"/>
      <c r="U43" s="10">
        <f>IF(OR(S43="",T43="Tamamlandı"),"",S43-TODAY())</f>
      </c>
    </row>
    <row r="44" spans="1:21" x14ac:dyDescent="0.25">
      <c r="A44" s="6">
        <v>39</v>
      </c>
      <c r="B44" s="15"/>
      <c r="C44" s="15"/>
      <c r="D44" s="15"/>
      <c r="E44" s="15"/>
      <c r="F44" s="16"/>
      <c r="G44" s="15"/>
      <c r="H44" s="16"/>
      <c r="I44" s="9">
        <f>IF(H44="","",IFERROR(VLOOKUP(H44,'Parametreler'!$B$6:$C$11,2,FALSE),""))</f>
      </c>
      <c r="J44" s="16"/>
      <c r="K44" s="9">
        <f>IF(J44="","",IFERROR(VLOOKUP(J44,'Parametreler'!$B$13:$C$18,2,FALSE),""))</f>
      </c>
      <c r="L44" s="16"/>
      <c r="M44" s="10">
        <f>IF(L44="","",IFERROR(VLOOKUP(L44,'Parametreler'!$B$20:$C$25,2,FALSE),""))</f>
      </c>
      <c r="N44" s="9">
        <f>IF(OR(I44="",K44="",M44=""),"",I44*K44*M44)</f>
      </c>
      <c r="O44" s="11">
        <f>IF(N44="","",IF(N44&gt;='Parametreler'!$C$30,"Tolerans gösterilemez",IF(N44&gt;='Parametreler'!$C$29,"Esaslı risk",IF(N44&gt;='Parametreler'!$C$28,"Önemli risk",IF(N44&gt;='Parametreler'!$C$27,"Olası risk","Kabul edilebilir")))))</f>
      </c>
      <c r="P44" s="12">
        <f>IF(O44="","",IF(O44="Tolerans gösterilemez","Derhal önlem / faaliyeti durdur",IF(O44="Esaslı risk","Kısa vadede önlem al",IF(O44="Önemli risk","Önlemi planla ve takip et",IF(O44="Olası risk","Gözetim altında tut","Mevcut önlemleri sürdür")))))</f>
      </c>
      <c r="Q44" s="15"/>
      <c r="R44" s="17"/>
      <c r="S44" s="18"/>
      <c r="T44" s="16"/>
      <c r="U44" s="10">
        <f>IF(OR(S44="",T44="Tamamlandı"),"",S44-TODAY())</f>
      </c>
    </row>
    <row r="45" spans="1:21" x14ac:dyDescent="0.25">
      <c r="A45" s="6">
        <v>40</v>
      </c>
      <c r="B45" s="15"/>
      <c r="C45" s="15"/>
      <c r="D45" s="15"/>
      <c r="E45" s="15"/>
      <c r="F45" s="16"/>
      <c r="G45" s="15"/>
      <c r="H45" s="16"/>
      <c r="I45" s="9">
        <f>IF(H45="","",IFERROR(VLOOKUP(H45,'Parametreler'!$B$6:$C$11,2,FALSE),""))</f>
      </c>
      <c r="J45" s="16"/>
      <c r="K45" s="9">
        <f>IF(J45="","",IFERROR(VLOOKUP(J45,'Parametreler'!$B$13:$C$18,2,FALSE),""))</f>
      </c>
      <c r="L45" s="16"/>
      <c r="M45" s="10">
        <f>IF(L45="","",IFERROR(VLOOKUP(L45,'Parametreler'!$B$20:$C$25,2,FALSE),""))</f>
      </c>
      <c r="N45" s="9">
        <f>IF(OR(I45="",K45="",M45=""),"",I45*K45*M45)</f>
      </c>
      <c r="O45" s="11">
        <f>IF(N45="","",IF(N45&gt;='Parametreler'!$C$30,"Tolerans gösterilemez",IF(N45&gt;='Parametreler'!$C$29,"Esaslı risk",IF(N45&gt;='Parametreler'!$C$28,"Önemli risk",IF(N45&gt;='Parametreler'!$C$27,"Olası risk","Kabul edilebilir")))))</f>
      </c>
      <c r="P45" s="12">
        <f>IF(O45="","",IF(O45="Tolerans gösterilemez","Derhal önlem / faaliyeti durdur",IF(O45="Esaslı risk","Kısa vadede önlem al",IF(O45="Önemli risk","Önlemi planla ve takip et",IF(O45="Olası risk","Gözetim altında tut","Mevcut önlemleri sürdür")))))</f>
      </c>
      <c r="Q45" s="15"/>
      <c r="R45" s="17"/>
      <c r="S45" s="18"/>
      <c r="T45" s="16"/>
      <c r="U45" s="10">
        <f>IF(OR(S45="",T45="Tamamlandı"),"",S45-TODAY())</f>
      </c>
    </row>
    <row r="46" spans="1:21" x14ac:dyDescent="0.25">
      <c r="A46" s="6">
        <v>41</v>
      </c>
      <c r="B46" s="15"/>
      <c r="C46" s="15"/>
      <c r="D46" s="15"/>
      <c r="E46" s="15"/>
      <c r="F46" s="16"/>
      <c r="G46" s="15"/>
      <c r="H46" s="16"/>
      <c r="I46" s="9">
        <f>IF(H46="","",IFERROR(VLOOKUP(H46,'Parametreler'!$B$6:$C$11,2,FALSE),""))</f>
      </c>
      <c r="J46" s="16"/>
      <c r="K46" s="9">
        <f>IF(J46="","",IFERROR(VLOOKUP(J46,'Parametreler'!$B$13:$C$18,2,FALSE),""))</f>
      </c>
      <c r="L46" s="16"/>
      <c r="M46" s="10">
        <f>IF(L46="","",IFERROR(VLOOKUP(L46,'Parametreler'!$B$20:$C$25,2,FALSE),""))</f>
      </c>
      <c r="N46" s="9">
        <f>IF(OR(I46="",K46="",M46=""),"",I46*K46*M46)</f>
      </c>
      <c r="O46" s="11">
        <f>IF(N46="","",IF(N46&gt;='Parametreler'!$C$30,"Tolerans gösterilemez",IF(N46&gt;='Parametreler'!$C$29,"Esaslı risk",IF(N46&gt;='Parametreler'!$C$28,"Önemli risk",IF(N46&gt;='Parametreler'!$C$27,"Olası risk","Kabul edilebilir")))))</f>
      </c>
      <c r="P46" s="12">
        <f>IF(O46="","",IF(O46="Tolerans gösterilemez","Derhal önlem / faaliyeti durdur",IF(O46="Esaslı risk","Kısa vadede önlem al",IF(O46="Önemli risk","Önlemi planla ve takip et",IF(O46="Olası risk","Gözetim altında tut","Mevcut önlemleri sürdür")))))</f>
      </c>
      <c r="Q46" s="15"/>
      <c r="R46" s="17"/>
      <c r="S46" s="18"/>
      <c r="T46" s="16"/>
      <c r="U46" s="10">
        <f>IF(OR(S46="",T46="Tamamlandı"),"",S46-TODAY())</f>
      </c>
    </row>
    <row r="47" spans="1:21" x14ac:dyDescent="0.25">
      <c r="A47" s="6">
        <v>42</v>
      </c>
      <c r="B47" s="15"/>
      <c r="C47" s="15"/>
      <c r="D47" s="15"/>
      <c r="E47" s="15"/>
      <c r="F47" s="16"/>
      <c r="G47" s="15"/>
      <c r="H47" s="16"/>
      <c r="I47" s="9">
        <f>IF(H47="","",IFERROR(VLOOKUP(H47,'Parametreler'!$B$6:$C$11,2,FALSE),""))</f>
      </c>
      <c r="J47" s="16"/>
      <c r="K47" s="9">
        <f>IF(J47="","",IFERROR(VLOOKUP(J47,'Parametreler'!$B$13:$C$18,2,FALSE),""))</f>
      </c>
      <c r="L47" s="16"/>
      <c r="M47" s="10">
        <f>IF(L47="","",IFERROR(VLOOKUP(L47,'Parametreler'!$B$20:$C$25,2,FALSE),""))</f>
      </c>
      <c r="N47" s="9">
        <f>IF(OR(I47="",K47="",M47=""),"",I47*K47*M47)</f>
      </c>
      <c r="O47" s="11">
        <f>IF(N47="","",IF(N47&gt;='Parametreler'!$C$30,"Tolerans gösterilemez",IF(N47&gt;='Parametreler'!$C$29,"Esaslı risk",IF(N47&gt;='Parametreler'!$C$28,"Önemli risk",IF(N47&gt;='Parametreler'!$C$27,"Olası risk","Kabul edilebilir")))))</f>
      </c>
      <c r="P47" s="12">
        <f>IF(O47="","",IF(O47="Tolerans gösterilemez","Derhal önlem / faaliyeti durdur",IF(O47="Esaslı risk","Kısa vadede önlem al",IF(O47="Önemli risk","Önlemi planla ve takip et",IF(O47="Olası risk","Gözetim altında tut","Mevcut önlemleri sürdür")))))</f>
      </c>
      <c r="Q47" s="15"/>
      <c r="R47" s="17"/>
      <c r="S47" s="18"/>
      <c r="T47" s="16"/>
      <c r="U47" s="10">
        <f>IF(OR(S47="",T47="Tamamlandı"),"",S47-TODAY())</f>
      </c>
    </row>
    <row r="48" spans="1:21" x14ac:dyDescent="0.25">
      <c r="A48" s="6">
        <v>43</v>
      </c>
      <c r="B48" s="15"/>
      <c r="C48" s="15"/>
      <c r="D48" s="15"/>
      <c r="E48" s="15"/>
      <c r="F48" s="16"/>
      <c r="G48" s="15"/>
      <c r="H48" s="16"/>
      <c r="I48" s="9">
        <f>IF(H48="","",IFERROR(VLOOKUP(H48,'Parametreler'!$B$6:$C$11,2,FALSE),""))</f>
      </c>
      <c r="J48" s="16"/>
      <c r="K48" s="9">
        <f>IF(J48="","",IFERROR(VLOOKUP(J48,'Parametreler'!$B$13:$C$18,2,FALSE),""))</f>
      </c>
      <c r="L48" s="16"/>
      <c r="M48" s="10">
        <f>IF(L48="","",IFERROR(VLOOKUP(L48,'Parametreler'!$B$20:$C$25,2,FALSE),""))</f>
      </c>
      <c r="N48" s="9">
        <f>IF(OR(I48="",K48="",M48=""),"",I48*K48*M48)</f>
      </c>
      <c r="O48" s="11">
        <f>IF(N48="","",IF(N48&gt;='Parametreler'!$C$30,"Tolerans gösterilemez",IF(N48&gt;='Parametreler'!$C$29,"Esaslı risk",IF(N48&gt;='Parametreler'!$C$28,"Önemli risk",IF(N48&gt;='Parametreler'!$C$27,"Olası risk","Kabul edilebilir")))))</f>
      </c>
      <c r="P48" s="12">
        <f>IF(O48="","",IF(O48="Tolerans gösterilemez","Derhal önlem / faaliyeti durdur",IF(O48="Esaslı risk","Kısa vadede önlem al",IF(O48="Önemli risk","Önlemi planla ve takip et",IF(O48="Olası risk","Gözetim altında tut","Mevcut önlemleri sürdür")))))</f>
      </c>
      <c r="Q48" s="15"/>
      <c r="R48" s="17"/>
      <c r="S48" s="18"/>
      <c r="T48" s="16"/>
      <c r="U48" s="10">
        <f>IF(OR(S48="",T48="Tamamlandı"),"",S48-TODAY())</f>
      </c>
    </row>
    <row r="49" spans="1:21" x14ac:dyDescent="0.25">
      <c r="A49" s="6">
        <v>44</v>
      </c>
      <c r="B49" s="15"/>
      <c r="C49" s="15"/>
      <c r="D49" s="15"/>
      <c r="E49" s="15"/>
      <c r="F49" s="16"/>
      <c r="G49" s="15"/>
      <c r="H49" s="16"/>
      <c r="I49" s="9">
        <f>IF(H49="","",IFERROR(VLOOKUP(H49,'Parametreler'!$B$6:$C$11,2,FALSE),""))</f>
      </c>
      <c r="J49" s="16"/>
      <c r="K49" s="9">
        <f>IF(J49="","",IFERROR(VLOOKUP(J49,'Parametreler'!$B$13:$C$18,2,FALSE),""))</f>
      </c>
      <c r="L49" s="16"/>
      <c r="M49" s="10">
        <f>IF(L49="","",IFERROR(VLOOKUP(L49,'Parametreler'!$B$20:$C$25,2,FALSE),""))</f>
      </c>
      <c r="N49" s="9">
        <f>IF(OR(I49="",K49="",M49=""),"",I49*K49*M49)</f>
      </c>
      <c r="O49" s="11">
        <f>IF(N49="","",IF(N49&gt;='Parametreler'!$C$30,"Tolerans gösterilemez",IF(N49&gt;='Parametreler'!$C$29,"Esaslı risk",IF(N49&gt;='Parametreler'!$C$28,"Önemli risk",IF(N49&gt;='Parametreler'!$C$27,"Olası risk","Kabul edilebilir")))))</f>
      </c>
      <c r="P49" s="12">
        <f>IF(O49="","",IF(O49="Tolerans gösterilemez","Derhal önlem / faaliyeti durdur",IF(O49="Esaslı risk","Kısa vadede önlem al",IF(O49="Önemli risk","Önlemi planla ve takip et",IF(O49="Olası risk","Gözetim altında tut","Mevcut önlemleri sürdür")))))</f>
      </c>
      <c r="Q49" s="15"/>
      <c r="R49" s="17"/>
      <c r="S49" s="18"/>
      <c r="T49" s="16"/>
      <c r="U49" s="10">
        <f>IF(OR(S49="",T49="Tamamlandı"),"",S49-TODAY())</f>
      </c>
    </row>
    <row r="50" spans="1:21" x14ac:dyDescent="0.25">
      <c r="A50" s="6">
        <v>45</v>
      </c>
      <c r="B50" s="15"/>
      <c r="C50" s="15"/>
      <c r="D50" s="15"/>
      <c r="E50" s="15"/>
      <c r="F50" s="16"/>
      <c r="G50" s="15"/>
      <c r="H50" s="16"/>
      <c r="I50" s="9">
        <f>IF(H50="","",IFERROR(VLOOKUP(H50,'Parametreler'!$B$6:$C$11,2,FALSE),""))</f>
      </c>
      <c r="J50" s="16"/>
      <c r="K50" s="9">
        <f>IF(J50="","",IFERROR(VLOOKUP(J50,'Parametreler'!$B$13:$C$18,2,FALSE),""))</f>
      </c>
      <c r="L50" s="16"/>
      <c r="M50" s="10">
        <f>IF(L50="","",IFERROR(VLOOKUP(L50,'Parametreler'!$B$20:$C$25,2,FALSE),""))</f>
      </c>
      <c r="N50" s="9">
        <f>IF(OR(I50="",K50="",M50=""),"",I50*K50*M50)</f>
      </c>
      <c r="O50" s="11">
        <f>IF(N50="","",IF(N50&gt;='Parametreler'!$C$30,"Tolerans gösterilemez",IF(N50&gt;='Parametreler'!$C$29,"Esaslı risk",IF(N50&gt;='Parametreler'!$C$28,"Önemli risk",IF(N50&gt;='Parametreler'!$C$27,"Olası risk","Kabul edilebilir")))))</f>
      </c>
      <c r="P50" s="12">
        <f>IF(O50="","",IF(O50="Tolerans gösterilemez","Derhal önlem / faaliyeti durdur",IF(O50="Esaslı risk","Kısa vadede önlem al",IF(O50="Önemli risk","Önlemi planla ve takip et",IF(O50="Olası risk","Gözetim altında tut","Mevcut önlemleri sürdür")))))</f>
      </c>
      <c r="Q50" s="15"/>
      <c r="R50" s="17"/>
      <c r="S50" s="18"/>
      <c r="T50" s="16"/>
      <c r="U50" s="10">
        <f>IF(OR(S50="",T50="Tamamlandı"),"",S50-TODAY())</f>
      </c>
    </row>
    <row r="51" spans="1:21" x14ac:dyDescent="0.25">
      <c r="A51" s="6">
        <v>46</v>
      </c>
      <c r="B51" s="15"/>
      <c r="C51" s="15"/>
      <c r="D51" s="15"/>
      <c r="E51" s="15"/>
      <c r="F51" s="16"/>
      <c r="G51" s="15"/>
      <c r="H51" s="16"/>
      <c r="I51" s="9">
        <f>IF(H51="","",IFERROR(VLOOKUP(H51,'Parametreler'!$B$6:$C$11,2,FALSE),""))</f>
      </c>
      <c r="J51" s="16"/>
      <c r="K51" s="9">
        <f>IF(J51="","",IFERROR(VLOOKUP(J51,'Parametreler'!$B$13:$C$18,2,FALSE),""))</f>
      </c>
      <c r="L51" s="16"/>
      <c r="M51" s="10">
        <f>IF(L51="","",IFERROR(VLOOKUP(L51,'Parametreler'!$B$20:$C$25,2,FALSE),""))</f>
      </c>
      <c r="N51" s="9">
        <f>IF(OR(I51="",K51="",M51=""),"",I51*K51*M51)</f>
      </c>
      <c r="O51" s="11">
        <f>IF(N51="","",IF(N51&gt;='Parametreler'!$C$30,"Tolerans gösterilemez",IF(N51&gt;='Parametreler'!$C$29,"Esaslı risk",IF(N51&gt;='Parametreler'!$C$28,"Önemli risk",IF(N51&gt;='Parametreler'!$C$27,"Olası risk","Kabul edilebilir")))))</f>
      </c>
      <c r="P51" s="12">
        <f>IF(O51="","",IF(O51="Tolerans gösterilemez","Derhal önlem / faaliyeti durdur",IF(O51="Esaslı risk","Kısa vadede önlem al",IF(O51="Önemli risk","Önlemi planla ve takip et",IF(O51="Olası risk","Gözetim altında tut","Mevcut önlemleri sürdür")))))</f>
      </c>
      <c r="Q51" s="15"/>
      <c r="R51" s="17"/>
      <c r="S51" s="18"/>
      <c r="T51" s="16"/>
      <c r="U51" s="10">
        <f>IF(OR(S51="",T51="Tamamlandı"),"",S51-TODAY())</f>
      </c>
    </row>
    <row r="52" spans="1:21" x14ac:dyDescent="0.25">
      <c r="A52" s="6">
        <v>47</v>
      </c>
      <c r="B52" s="15"/>
      <c r="C52" s="15"/>
      <c r="D52" s="15"/>
      <c r="E52" s="15"/>
      <c r="F52" s="16"/>
      <c r="G52" s="15"/>
      <c r="H52" s="16"/>
      <c r="I52" s="9">
        <f>IF(H52="","",IFERROR(VLOOKUP(H52,'Parametreler'!$B$6:$C$11,2,FALSE),""))</f>
      </c>
      <c r="J52" s="16"/>
      <c r="K52" s="9">
        <f>IF(J52="","",IFERROR(VLOOKUP(J52,'Parametreler'!$B$13:$C$18,2,FALSE),""))</f>
      </c>
      <c r="L52" s="16"/>
      <c r="M52" s="10">
        <f>IF(L52="","",IFERROR(VLOOKUP(L52,'Parametreler'!$B$20:$C$25,2,FALSE),""))</f>
      </c>
      <c r="N52" s="9">
        <f>IF(OR(I52="",K52="",M52=""),"",I52*K52*M52)</f>
      </c>
      <c r="O52" s="11">
        <f>IF(N52="","",IF(N52&gt;='Parametreler'!$C$30,"Tolerans gösterilemez",IF(N52&gt;='Parametreler'!$C$29,"Esaslı risk",IF(N52&gt;='Parametreler'!$C$28,"Önemli risk",IF(N52&gt;='Parametreler'!$C$27,"Olası risk","Kabul edilebilir")))))</f>
      </c>
      <c r="P52" s="12">
        <f>IF(O52="","",IF(O52="Tolerans gösterilemez","Derhal önlem / faaliyeti durdur",IF(O52="Esaslı risk","Kısa vadede önlem al",IF(O52="Önemli risk","Önlemi planla ve takip et",IF(O52="Olası risk","Gözetim altında tut","Mevcut önlemleri sürdür")))))</f>
      </c>
      <c r="Q52" s="15"/>
      <c r="R52" s="17"/>
      <c r="S52" s="18"/>
      <c r="T52" s="16"/>
      <c r="U52" s="10">
        <f>IF(OR(S52="",T52="Tamamlandı"),"",S52-TODAY())</f>
      </c>
    </row>
    <row r="53" spans="1:21" x14ac:dyDescent="0.25">
      <c r="A53" s="6">
        <v>48</v>
      </c>
      <c r="B53" s="15"/>
      <c r="C53" s="15"/>
      <c r="D53" s="15"/>
      <c r="E53" s="15"/>
      <c r="F53" s="16"/>
      <c r="G53" s="15"/>
      <c r="H53" s="16"/>
      <c r="I53" s="9">
        <f>IF(H53="","",IFERROR(VLOOKUP(H53,'Parametreler'!$B$6:$C$11,2,FALSE),""))</f>
      </c>
      <c r="J53" s="16"/>
      <c r="K53" s="9">
        <f>IF(J53="","",IFERROR(VLOOKUP(J53,'Parametreler'!$B$13:$C$18,2,FALSE),""))</f>
      </c>
      <c r="L53" s="16"/>
      <c r="M53" s="10">
        <f>IF(L53="","",IFERROR(VLOOKUP(L53,'Parametreler'!$B$20:$C$25,2,FALSE),""))</f>
      </c>
      <c r="N53" s="9">
        <f>IF(OR(I53="",K53="",M53=""),"",I53*K53*M53)</f>
      </c>
      <c r="O53" s="11">
        <f>IF(N53="","",IF(N53&gt;='Parametreler'!$C$30,"Tolerans gösterilemez",IF(N53&gt;='Parametreler'!$C$29,"Esaslı risk",IF(N53&gt;='Parametreler'!$C$28,"Önemli risk",IF(N53&gt;='Parametreler'!$C$27,"Olası risk","Kabul edilebilir")))))</f>
      </c>
      <c r="P53" s="12">
        <f>IF(O53="","",IF(O53="Tolerans gösterilemez","Derhal önlem / faaliyeti durdur",IF(O53="Esaslı risk","Kısa vadede önlem al",IF(O53="Önemli risk","Önlemi planla ve takip et",IF(O53="Olası risk","Gözetim altında tut","Mevcut önlemleri sürdür")))))</f>
      </c>
      <c r="Q53" s="15"/>
      <c r="R53" s="17"/>
      <c r="S53" s="18"/>
      <c r="T53" s="16"/>
      <c r="U53" s="10">
        <f>IF(OR(S53="",T53="Tamamlandı"),"",S53-TODAY())</f>
      </c>
    </row>
    <row r="54" spans="1:21" x14ac:dyDescent="0.25">
      <c r="A54" s="6">
        <v>49</v>
      </c>
      <c r="B54" s="15"/>
      <c r="C54" s="15"/>
      <c r="D54" s="15"/>
      <c r="E54" s="15"/>
      <c r="F54" s="16"/>
      <c r="G54" s="15"/>
      <c r="H54" s="16"/>
      <c r="I54" s="9">
        <f>IF(H54="","",IFERROR(VLOOKUP(H54,'Parametreler'!$B$6:$C$11,2,FALSE),""))</f>
      </c>
      <c r="J54" s="16"/>
      <c r="K54" s="9">
        <f>IF(J54="","",IFERROR(VLOOKUP(J54,'Parametreler'!$B$13:$C$18,2,FALSE),""))</f>
      </c>
      <c r="L54" s="16"/>
      <c r="M54" s="10">
        <f>IF(L54="","",IFERROR(VLOOKUP(L54,'Parametreler'!$B$20:$C$25,2,FALSE),""))</f>
      </c>
      <c r="N54" s="9">
        <f>IF(OR(I54="",K54="",M54=""),"",I54*K54*M54)</f>
      </c>
      <c r="O54" s="11">
        <f>IF(N54="","",IF(N54&gt;='Parametreler'!$C$30,"Tolerans gösterilemez",IF(N54&gt;='Parametreler'!$C$29,"Esaslı risk",IF(N54&gt;='Parametreler'!$C$28,"Önemli risk",IF(N54&gt;='Parametreler'!$C$27,"Olası risk","Kabul edilebilir")))))</f>
      </c>
      <c r="P54" s="12">
        <f>IF(O54="","",IF(O54="Tolerans gösterilemez","Derhal önlem / faaliyeti durdur",IF(O54="Esaslı risk","Kısa vadede önlem al",IF(O54="Önemli risk","Önlemi planla ve takip et",IF(O54="Olası risk","Gözetim altında tut","Mevcut önlemleri sürdür")))))</f>
      </c>
      <c r="Q54" s="15"/>
      <c r="R54" s="17"/>
      <c r="S54" s="18"/>
      <c r="T54" s="16"/>
      <c r="U54" s="10">
        <f>IF(OR(S54="",T54="Tamamlandı"),"",S54-TODAY())</f>
      </c>
    </row>
    <row r="55" spans="1:21" x14ac:dyDescent="0.25">
      <c r="A55" s="6">
        <v>50</v>
      </c>
      <c r="B55" s="15"/>
      <c r="C55" s="15"/>
      <c r="D55" s="15"/>
      <c r="E55" s="15"/>
      <c r="F55" s="16"/>
      <c r="G55" s="15"/>
      <c r="H55" s="16"/>
      <c r="I55" s="9">
        <f>IF(H55="","",IFERROR(VLOOKUP(H55,'Parametreler'!$B$6:$C$11,2,FALSE),""))</f>
      </c>
      <c r="J55" s="16"/>
      <c r="K55" s="9">
        <f>IF(J55="","",IFERROR(VLOOKUP(J55,'Parametreler'!$B$13:$C$18,2,FALSE),""))</f>
      </c>
      <c r="L55" s="16"/>
      <c r="M55" s="10">
        <f>IF(L55="","",IFERROR(VLOOKUP(L55,'Parametreler'!$B$20:$C$25,2,FALSE),""))</f>
      </c>
      <c r="N55" s="9">
        <f>IF(OR(I55="",K55="",M55=""),"",I55*K55*M55)</f>
      </c>
      <c r="O55" s="11">
        <f>IF(N55="","",IF(N55&gt;='Parametreler'!$C$30,"Tolerans gösterilemez",IF(N55&gt;='Parametreler'!$C$29,"Esaslı risk",IF(N55&gt;='Parametreler'!$C$28,"Önemli risk",IF(N55&gt;='Parametreler'!$C$27,"Olası risk","Kabul edilebilir")))))</f>
      </c>
      <c r="P55" s="12">
        <f>IF(O55="","",IF(O55="Tolerans gösterilemez","Derhal önlem / faaliyeti durdur",IF(O55="Esaslı risk","Kısa vadede önlem al",IF(O55="Önemli risk","Önlemi planla ve takip et",IF(O55="Olası risk","Gözetim altında tut","Mevcut önlemleri sürdür")))))</f>
      </c>
      <c r="Q55" s="15"/>
      <c r="R55" s="17"/>
      <c r="S55" s="18"/>
      <c r="T55" s="16"/>
      <c r="U55" s="10">
        <f>IF(OR(S55="",T55="Tamamlandı"),"",S55-TODAY())</f>
      </c>
    </row>
    <row r="56" spans="1:21" x14ac:dyDescent="0.25">
      <c r="A56" s="6">
        <v>51</v>
      </c>
      <c r="B56" s="15"/>
      <c r="C56" s="15"/>
      <c r="D56" s="15"/>
      <c r="E56" s="15"/>
      <c r="F56" s="16"/>
      <c r="G56" s="15"/>
      <c r="H56" s="16"/>
      <c r="I56" s="9">
        <f>IF(H56="","",IFERROR(VLOOKUP(H56,'Parametreler'!$B$6:$C$11,2,FALSE),""))</f>
      </c>
      <c r="J56" s="16"/>
      <c r="K56" s="9">
        <f>IF(J56="","",IFERROR(VLOOKUP(J56,'Parametreler'!$B$13:$C$18,2,FALSE),""))</f>
      </c>
      <c r="L56" s="16"/>
      <c r="M56" s="10">
        <f>IF(L56="","",IFERROR(VLOOKUP(L56,'Parametreler'!$B$20:$C$25,2,FALSE),""))</f>
      </c>
      <c r="N56" s="9">
        <f>IF(OR(I56="",K56="",M56=""),"",I56*K56*M56)</f>
      </c>
      <c r="O56" s="11">
        <f>IF(N56="","",IF(N56&gt;='Parametreler'!$C$30,"Tolerans gösterilemez",IF(N56&gt;='Parametreler'!$C$29,"Esaslı risk",IF(N56&gt;='Parametreler'!$C$28,"Önemli risk",IF(N56&gt;='Parametreler'!$C$27,"Olası risk","Kabul edilebilir")))))</f>
      </c>
      <c r="P56" s="12">
        <f>IF(O56="","",IF(O56="Tolerans gösterilemez","Derhal önlem / faaliyeti durdur",IF(O56="Esaslı risk","Kısa vadede önlem al",IF(O56="Önemli risk","Önlemi planla ve takip et",IF(O56="Olası risk","Gözetim altında tut","Mevcut önlemleri sürdür")))))</f>
      </c>
      <c r="Q56" s="15"/>
      <c r="R56" s="17"/>
      <c r="S56" s="18"/>
      <c r="T56" s="16"/>
      <c r="U56" s="10">
        <f>IF(OR(S56="",T56="Tamamlandı"),"",S56-TODAY())</f>
      </c>
    </row>
    <row r="57" spans="1:21" x14ac:dyDescent="0.25">
      <c r="A57" s="6">
        <v>52</v>
      </c>
      <c r="B57" s="15"/>
      <c r="C57" s="15"/>
      <c r="D57" s="15"/>
      <c r="E57" s="15"/>
      <c r="F57" s="16"/>
      <c r="G57" s="15"/>
      <c r="H57" s="16"/>
      <c r="I57" s="9">
        <f>IF(H57="","",IFERROR(VLOOKUP(H57,'Parametreler'!$B$6:$C$11,2,FALSE),""))</f>
      </c>
      <c r="J57" s="16"/>
      <c r="K57" s="9">
        <f>IF(J57="","",IFERROR(VLOOKUP(J57,'Parametreler'!$B$13:$C$18,2,FALSE),""))</f>
      </c>
      <c r="L57" s="16"/>
      <c r="M57" s="10">
        <f>IF(L57="","",IFERROR(VLOOKUP(L57,'Parametreler'!$B$20:$C$25,2,FALSE),""))</f>
      </c>
      <c r="N57" s="9">
        <f>IF(OR(I57="",K57="",M57=""),"",I57*K57*M57)</f>
      </c>
      <c r="O57" s="11">
        <f>IF(N57="","",IF(N57&gt;='Parametreler'!$C$30,"Tolerans gösterilemez",IF(N57&gt;='Parametreler'!$C$29,"Esaslı risk",IF(N57&gt;='Parametreler'!$C$28,"Önemli risk",IF(N57&gt;='Parametreler'!$C$27,"Olası risk","Kabul edilebilir")))))</f>
      </c>
      <c r="P57" s="12">
        <f>IF(O57="","",IF(O57="Tolerans gösterilemez","Derhal önlem / faaliyeti durdur",IF(O57="Esaslı risk","Kısa vadede önlem al",IF(O57="Önemli risk","Önlemi planla ve takip et",IF(O57="Olası risk","Gözetim altında tut","Mevcut önlemleri sürdür")))))</f>
      </c>
      <c r="Q57" s="15"/>
      <c r="R57" s="17"/>
      <c r="S57" s="18"/>
      <c r="T57" s="16"/>
      <c r="U57" s="10">
        <f>IF(OR(S57="",T57="Tamamlandı"),"",S57-TODAY())</f>
      </c>
    </row>
    <row r="58" spans="1:21" x14ac:dyDescent="0.25">
      <c r="A58" s="6">
        <v>53</v>
      </c>
      <c r="B58" s="15"/>
      <c r="C58" s="15"/>
      <c r="D58" s="15"/>
      <c r="E58" s="15"/>
      <c r="F58" s="16"/>
      <c r="G58" s="15"/>
      <c r="H58" s="16"/>
      <c r="I58" s="9">
        <f>IF(H58="","",IFERROR(VLOOKUP(H58,'Parametreler'!$B$6:$C$11,2,FALSE),""))</f>
      </c>
      <c r="J58" s="16"/>
      <c r="K58" s="9">
        <f>IF(J58="","",IFERROR(VLOOKUP(J58,'Parametreler'!$B$13:$C$18,2,FALSE),""))</f>
      </c>
      <c r="L58" s="16"/>
      <c r="M58" s="10">
        <f>IF(L58="","",IFERROR(VLOOKUP(L58,'Parametreler'!$B$20:$C$25,2,FALSE),""))</f>
      </c>
      <c r="N58" s="9">
        <f>IF(OR(I58="",K58="",M58=""),"",I58*K58*M58)</f>
      </c>
      <c r="O58" s="11">
        <f>IF(N58="","",IF(N58&gt;='Parametreler'!$C$30,"Tolerans gösterilemez",IF(N58&gt;='Parametreler'!$C$29,"Esaslı risk",IF(N58&gt;='Parametreler'!$C$28,"Önemli risk",IF(N58&gt;='Parametreler'!$C$27,"Olası risk","Kabul edilebilir")))))</f>
      </c>
      <c r="P58" s="12">
        <f>IF(O58="","",IF(O58="Tolerans gösterilemez","Derhal önlem / faaliyeti durdur",IF(O58="Esaslı risk","Kısa vadede önlem al",IF(O58="Önemli risk","Önlemi planla ve takip et",IF(O58="Olası risk","Gözetim altında tut","Mevcut önlemleri sürdür")))))</f>
      </c>
      <c r="Q58" s="15"/>
      <c r="R58" s="17"/>
      <c r="S58" s="18"/>
      <c r="T58" s="16"/>
      <c r="U58" s="10">
        <f>IF(OR(S58="",T58="Tamamlandı"),"",S58-TODAY())</f>
      </c>
    </row>
    <row r="59" spans="1:21" x14ac:dyDescent="0.25">
      <c r="A59" s="6">
        <v>54</v>
      </c>
      <c r="B59" s="15"/>
      <c r="C59" s="15"/>
      <c r="D59" s="15"/>
      <c r="E59" s="15"/>
      <c r="F59" s="16"/>
      <c r="G59" s="15"/>
      <c r="H59" s="16"/>
      <c r="I59" s="9">
        <f>IF(H59="","",IFERROR(VLOOKUP(H59,'Parametreler'!$B$6:$C$11,2,FALSE),""))</f>
      </c>
      <c r="J59" s="16"/>
      <c r="K59" s="9">
        <f>IF(J59="","",IFERROR(VLOOKUP(J59,'Parametreler'!$B$13:$C$18,2,FALSE),""))</f>
      </c>
      <c r="L59" s="16"/>
      <c r="M59" s="10">
        <f>IF(L59="","",IFERROR(VLOOKUP(L59,'Parametreler'!$B$20:$C$25,2,FALSE),""))</f>
      </c>
      <c r="N59" s="9">
        <f>IF(OR(I59="",K59="",M59=""),"",I59*K59*M59)</f>
      </c>
      <c r="O59" s="11">
        <f>IF(N59="","",IF(N59&gt;='Parametreler'!$C$30,"Tolerans gösterilemez",IF(N59&gt;='Parametreler'!$C$29,"Esaslı risk",IF(N59&gt;='Parametreler'!$C$28,"Önemli risk",IF(N59&gt;='Parametreler'!$C$27,"Olası risk","Kabul edilebilir")))))</f>
      </c>
      <c r="P59" s="12">
        <f>IF(O59="","",IF(O59="Tolerans gösterilemez","Derhal önlem / faaliyeti durdur",IF(O59="Esaslı risk","Kısa vadede önlem al",IF(O59="Önemli risk","Önlemi planla ve takip et",IF(O59="Olası risk","Gözetim altında tut","Mevcut önlemleri sürdür")))))</f>
      </c>
      <c r="Q59" s="15"/>
      <c r="R59" s="17"/>
      <c r="S59" s="18"/>
      <c r="T59" s="16"/>
      <c r="U59" s="10">
        <f>IF(OR(S59="",T59="Tamamlandı"),"",S59-TODAY())</f>
      </c>
    </row>
    <row r="60" spans="1:21" x14ac:dyDescent="0.25">
      <c r="A60" s="6">
        <v>55</v>
      </c>
      <c r="B60" s="15"/>
      <c r="C60" s="15"/>
      <c r="D60" s="15"/>
      <c r="E60" s="15"/>
      <c r="F60" s="16"/>
      <c r="G60" s="15"/>
      <c r="H60" s="16"/>
      <c r="I60" s="9">
        <f>IF(H60="","",IFERROR(VLOOKUP(H60,'Parametreler'!$B$6:$C$11,2,FALSE),""))</f>
      </c>
      <c r="J60" s="16"/>
      <c r="K60" s="9">
        <f>IF(J60="","",IFERROR(VLOOKUP(J60,'Parametreler'!$B$13:$C$18,2,FALSE),""))</f>
      </c>
      <c r="L60" s="16"/>
      <c r="M60" s="10">
        <f>IF(L60="","",IFERROR(VLOOKUP(L60,'Parametreler'!$B$20:$C$25,2,FALSE),""))</f>
      </c>
      <c r="N60" s="9">
        <f>IF(OR(I60="",K60="",M60=""),"",I60*K60*M60)</f>
      </c>
      <c r="O60" s="11">
        <f>IF(N60="","",IF(N60&gt;='Parametreler'!$C$30,"Tolerans gösterilemez",IF(N60&gt;='Parametreler'!$C$29,"Esaslı risk",IF(N60&gt;='Parametreler'!$C$28,"Önemli risk",IF(N60&gt;='Parametreler'!$C$27,"Olası risk","Kabul edilebilir")))))</f>
      </c>
      <c r="P60" s="12">
        <f>IF(O60="","",IF(O60="Tolerans gösterilemez","Derhal önlem / faaliyeti durdur",IF(O60="Esaslı risk","Kısa vadede önlem al",IF(O60="Önemli risk","Önlemi planla ve takip et",IF(O60="Olası risk","Gözetim altında tut","Mevcut önlemleri sürdür")))))</f>
      </c>
      <c r="Q60" s="15"/>
      <c r="R60" s="17"/>
      <c r="S60" s="18"/>
      <c r="T60" s="16"/>
      <c r="U60" s="10">
        <f>IF(OR(S60="",T60="Tamamlandı"),"",S60-TODAY())</f>
      </c>
    </row>
    <row r="61" spans="1:21" x14ac:dyDescent="0.25">
      <c r="A61" s="6">
        <v>56</v>
      </c>
      <c r="B61" s="15"/>
      <c r="C61" s="15"/>
      <c r="D61" s="15"/>
      <c r="E61" s="15"/>
      <c r="F61" s="16"/>
      <c r="G61" s="15"/>
      <c r="H61" s="16"/>
      <c r="I61" s="9">
        <f>IF(H61="","",IFERROR(VLOOKUP(H61,'Parametreler'!$B$6:$C$11,2,FALSE),""))</f>
      </c>
      <c r="J61" s="16"/>
      <c r="K61" s="9">
        <f>IF(J61="","",IFERROR(VLOOKUP(J61,'Parametreler'!$B$13:$C$18,2,FALSE),""))</f>
      </c>
      <c r="L61" s="16"/>
      <c r="M61" s="10">
        <f>IF(L61="","",IFERROR(VLOOKUP(L61,'Parametreler'!$B$20:$C$25,2,FALSE),""))</f>
      </c>
      <c r="N61" s="9">
        <f>IF(OR(I61="",K61="",M61=""),"",I61*K61*M61)</f>
      </c>
      <c r="O61" s="11">
        <f>IF(N61="","",IF(N61&gt;='Parametreler'!$C$30,"Tolerans gösterilemez",IF(N61&gt;='Parametreler'!$C$29,"Esaslı risk",IF(N61&gt;='Parametreler'!$C$28,"Önemli risk",IF(N61&gt;='Parametreler'!$C$27,"Olası risk","Kabul edilebilir")))))</f>
      </c>
      <c r="P61" s="12">
        <f>IF(O61="","",IF(O61="Tolerans gösterilemez","Derhal önlem / faaliyeti durdur",IF(O61="Esaslı risk","Kısa vadede önlem al",IF(O61="Önemli risk","Önlemi planla ve takip et",IF(O61="Olası risk","Gözetim altında tut","Mevcut önlemleri sürdür")))))</f>
      </c>
      <c r="Q61" s="15"/>
      <c r="R61" s="17"/>
      <c r="S61" s="18"/>
      <c r="T61" s="16"/>
      <c r="U61" s="10">
        <f>IF(OR(S61="",T61="Tamamlandı"),"",S61-TODAY())</f>
      </c>
    </row>
    <row r="62" spans="1:21" x14ac:dyDescent="0.25">
      <c r="A62" s="6">
        <v>57</v>
      </c>
      <c r="B62" s="15"/>
      <c r="C62" s="15"/>
      <c r="D62" s="15"/>
      <c r="E62" s="15"/>
      <c r="F62" s="16"/>
      <c r="G62" s="15"/>
      <c r="H62" s="16"/>
      <c r="I62" s="9">
        <f>IF(H62="","",IFERROR(VLOOKUP(H62,'Parametreler'!$B$6:$C$11,2,FALSE),""))</f>
      </c>
      <c r="J62" s="16"/>
      <c r="K62" s="9">
        <f>IF(J62="","",IFERROR(VLOOKUP(J62,'Parametreler'!$B$13:$C$18,2,FALSE),""))</f>
      </c>
      <c r="L62" s="16"/>
      <c r="M62" s="10">
        <f>IF(L62="","",IFERROR(VLOOKUP(L62,'Parametreler'!$B$20:$C$25,2,FALSE),""))</f>
      </c>
      <c r="N62" s="9">
        <f>IF(OR(I62="",K62="",M62=""),"",I62*K62*M62)</f>
      </c>
      <c r="O62" s="11">
        <f>IF(N62="","",IF(N62&gt;='Parametreler'!$C$30,"Tolerans gösterilemez",IF(N62&gt;='Parametreler'!$C$29,"Esaslı risk",IF(N62&gt;='Parametreler'!$C$28,"Önemli risk",IF(N62&gt;='Parametreler'!$C$27,"Olası risk","Kabul edilebilir")))))</f>
      </c>
      <c r="P62" s="12">
        <f>IF(O62="","",IF(O62="Tolerans gösterilemez","Derhal önlem / faaliyeti durdur",IF(O62="Esaslı risk","Kısa vadede önlem al",IF(O62="Önemli risk","Önlemi planla ve takip et",IF(O62="Olası risk","Gözetim altında tut","Mevcut önlemleri sürdür")))))</f>
      </c>
      <c r="Q62" s="15"/>
      <c r="R62" s="17"/>
      <c r="S62" s="18"/>
      <c r="T62" s="16"/>
      <c r="U62" s="10">
        <f>IF(OR(S62="",T62="Tamamlandı"),"",S62-TODAY())</f>
      </c>
    </row>
    <row r="63" spans="1:21" x14ac:dyDescent="0.25">
      <c r="A63" s="6">
        <v>58</v>
      </c>
      <c r="B63" s="15"/>
      <c r="C63" s="15"/>
      <c r="D63" s="15"/>
      <c r="E63" s="15"/>
      <c r="F63" s="16"/>
      <c r="G63" s="15"/>
      <c r="H63" s="16"/>
      <c r="I63" s="9">
        <f>IF(H63="","",IFERROR(VLOOKUP(H63,'Parametreler'!$B$6:$C$11,2,FALSE),""))</f>
      </c>
      <c r="J63" s="16"/>
      <c r="K63" s="9">
        <f>IF(J63="","",IFERROR(VLOOKUP(J63,'Parametreler'!$B$13:$C$18,2,FALSE),""))</f>
      </c>
      <c r="L63" s="16"/>
      <c r="M63" s="10">
        <f>IF(L63="","",IFERROR(VLOOKUP(L63,'Parametreler'!$B$20:$C$25,2,FALSE),""))</f>
      </c>
      <c r="N63" s="9">
        <f>IF(OR(I63="",K63="",M63=""),"",I63*K63*M63)</f>
      </c>
      <c r="O63" s="11">
        <f>IF(N63="","",IF(N63&gt;='Parametreler'!$C$30,"Tolerans gösterilemez",IF(N63&gt;='Parametreler'!$C$29,"Esaslı risk",IF(N63&gt;='Parametreler'!$C$28,"Önemli risk",IF(N63&gt;='Parametreler'!$C$27,"Olası risk","Kabul edilebilir")))))</f>
      </c>
      <c r="P63" s="12">
        <f>IF(O63="","",IF(O63="Tolerans gösterilemez","Derhal önlem / faaliyeti durdur",IF(O63="Esaslı risk","Kısa vadede önlem al",IF(O63="Önemli risk","Önlemi planla ve takip et",IF(O63="Olası risk","Gözetim altında tut","Mevcut önlemleri sürdür")))))</f>
      </c>
      <c r="Q63" s="15"/>
      <c r="R63" s="17"/>
      <c r="S63" s="18"/>
      <c r="T63" s="16"/>
      <c r="U63" s="10">
        <f>IF(OR(S63="",T63="Tamamlandı"),"",S63-TODAY())</f>
      </c>
    </row>
    <row r="64" spans="1:21" x14ac:dyDescent="0.25">
      <c r="A64" s="6">
        <v>59</v>
      </c>
      <c r="B64" s="15"/>
      <c r="C64" s="15"/>
      <c r="D64" s="15"/>
      <c r="E64" s="15"/>
      <c r="F64" s="16"/>
      <c r="G64" s="15"/>
      <c r="H64" s="16"/>
      <c r="I64" s="9">
        <f>IF(H64="","",IFERROR(VLOOKUP(H64,'Parametreler'!$B$6:$C$11,2,FALSE),""))</f>
      </c>
      <c r="J64" s="16"/>
      <c r="K64" s="9">
        <f>IF(J64="","",IFERROR(VLOOKUP(J64,'Parametreler'!$B$13:$C$18,2,FALSE),""))</f>
      </c>
      <c r="L64" s="16"/>
      <c r="M64" s="10">
        <f>IF(L64="","",IFERROR(VLOOKUP(L64,'Parametreler'!$B$20:$C$25,2,FALSE),""))</f>
      </c>
      <c r="N64" s="9">
        <f>IF(OR(I64="",K64="",M64=""),"",I64*K64*M64)</f>
      </c>
      <c r="O64" s="11">
        <f>IF(N64="","",IF(N64&gt;='Parametreler'!$C$30,"Tolerans gösterilemez",IF(N64&gt;='Parametreler'!$C$29,"Esaslı risk",IF(N64&gt;='Parametreler'!$C$28,"Önemli risk",IF(N64&gt;='Parametreler'!$C$27,"Olası risk","Kabul edilebilir")))))</f>
      </c>
      <c r="P64" s="12">
        <f>IF(O64="","",IF(O64="Tolerans gösterilemez","Derhal önlem / faaliyeti durdur",IF(O64="Esaslı risk","Kısa vadede önlem al",IF(O64="Önemli risk","Önlemi planla ve takip et",IF(O64="Olası risk","Gözetim altında tut","Mevcut önlemleri sürdür")))))</f>
      </c>
      <c r="Q64" s="15"/>
      <c r="R64" s="17"/>
      <c r="S64" s="18"/>
      <c r="T64" s="16"/>
      <c r="U64" s="10">
        <f>IF(OR(S64="",T64="Tamamlandı"),"",S64-TODAY())</f>
      </c>
    </row>
    <row r="65" spans="1:21" x14ac:dyDescent="0.25">
      <c r="A65" s="6">
        <v>60</v>
      </c>
      <c r="B65" s="15"/>
      <c r="C65" s="15"/>
      <c r="D65" s="15"/>
      <c r="E65" s="15"/>
      <c r="F65" s="16"/>
      <c r="G65" s="15"/>
      <c r="H65" s="16"/>
      <c r="I65" s="9">
        <f>IF(H65="","",IFERROR(VLOOKUP(H65,'Parametreler'!$B$6:$C$11,2,FALSE),""))</f>
      </c>
      <c r="J65" s="16"/>
      <c r="K65" s="9">
        <f>IF(J65="","",IFERROR(VLOOKUP(J65,'Parametreler'!$B$13:$C$18,2,FALSE),""))</f>
      </c>
      <c r="L65" s="16"/>
      <c r="M65" s="10">
        <f>IF(L65="","",IFERROR(VLOOKUP(L65,'Parametreler'!$B$20:$C$25,2,FALSE),""))</f>
      </c>
      <c r="N65" s="9">
        <f>IF(OR(I65="",K65="",M65=""),"",I65*K65*M65)</f>
      </c>
      <c r="O65" s="11">
        <f>IF(N65="","",IF(N65&gt;='Parametreler'!$C$30,"Tolerans gösterilemez",IF(N65&gt;='Parametreler'!$C$29,"Esaslı risk",IF(N65&gt;='Parametreler'!$C$28,"Önemli risk",IF(N65&gt;='Parametreler'!$C$27,"Olası risk","Kabul edilebilir")))))</f>
      </c>
      <c r="P65" s="12">
        <f>IF(O65="","",IF(O65="Tolerans gösterilemez","Derhal önlem / faaliyeti durdur",IF(O65="Esaslı risk","Kısa vadede önlem al",IF(O65="Önemli risk","Önlemi planla ve takip et",IF(O65="Olası risk","Gözetim altında tut","Mevcut önlemleri sürdür")))))</f>
      </c>
      <c r="Q65" s="15"/>
      <c r="R65" s="17"/>
      <c r="S65" s="18"/>
      <c r="T65" s="16"/>
      <c r="U65" s="10">
        <f>IF(OR(S65="",T65="Tamamlandı"),"",S65-TODAY())</f>
      </c>
    </row>
  </sheetData>
  <autoFilter ref="A5:U5"/>
  <conditionalFormatting sqref="O6:O65">
    <cfRule type="cellIs" dxfId="0" priority="1" operator="equal">
      <formula>"Tolerans gösterilemez"</formula>
    </cfRule>
  </conditionalFormatting>
  <conditionalFormatting sqref="O6:O65">
    <cfRule type="cellIs" dxfId="1" priority="1" operator="equal">
      <formula>"Esaslı risk"</formula>
    </cfRule>
  </conditionalFormatting>
  <conditionalFormatting sqref="O6:O65">
    <cfRule type="cellIs" dxfId="2" priority="1" operator="equal">
      <formula>"Önemli risk"</formula>
    </cfRule>
  </conditionalFormatting>
  <conditionalFormatting sqref="O6:O65">
    <cfRule type="cellIs" dxfId="3" priority="1" operator="equal">
      <formula>"Olası risk"</formula>
    </cfRule>
  </conditionalFormatting>
  <conditionalFormatting sqref="O6:O65">
    <cfRule type="cellIs" dxfId="4" priority="1" operator="equal">
      <formula>"Kabul edilebilir"</formula>
    </cfRule>
  </conditionalFormatting>
  <conditionalFormatting sqref="T6:T65">
    <cfRule type="cellIs" dxfId="5" priority="1" operator="equal">
      <formula>"Tamamlandı"</formula>
    </cfRule>
  </conditionalFormatting>
  <conditionalFormatting sqref="U6:U65">
    <cfRule type="cellIs" dxfId="6" priority="1" operator="lessThan">
      <formula>0</formula>
    </cfRule>
  </conditionalFormatting>
  <dataValidations count="12">
    <dataValidation type="list" allowBlank="1" showErrorMessage="1" errorTitle="Geçersiz değer" error="Listeden seçin: Çalışanlar, Alt işveren çalışanları, Ziyaretçiler, Tüm kişiler" sqref="F10:F65">
      <formula1>"Çalışanlar,Alt işveren çalışanları,Ziyaretçiler,Tüm kişiler"</formula1>
    </dataValidation>
    <dataValidation type="list" allowBlank="1" showErrorMessage="1" errorTitle="Geçersiz değer" error="Listeden seçin: Çalışanlar, Alt işveren çalışanları, Ziyaretçiler, Tüm kişiler" sqref="F6:F65">
      <formula1>"Çalışanlar,Alt işveren çalışanları,Ziyaretçiler,Tüm kişiler"</formula1>
    </dataValidation>
    <dataValidation type="list" allowBlank="1" showErrorMessage="1" errorTitle="Geçersiz değer" error="Listeden seçin: Pratikte imkânsız, Zayıf ihtimal, Oldukça düşük ihtimal, Nadir ama olabilir, Kuvvetle muhtemel, Çok kuvvetli ihtimal" sqref="H10:H65">
      <formula1>"Pratikte imkânsız,Zayıf ihtimal,Oldukça düşük ihtimal,Nadir ama olabilir,Kuvvetle muhtemel,Çok kuvvetli ihtimal"</formula1>
    </dataValidation>
    <dataValidation type="list" allowBlank="1" showErrorMessage="1" errorTitle="Geçersiz değer" error="Listeden seçin: Pratikte imkânsız, Zayıf ihtimal, Oldukça düşük ihtimal, Nadir ama olabilir, Kuvvetle muhtemel, Çok kuvvetli ihtimal" sqref="H6:H65">
      <formula1>"Pratikte imkânsız,Zayıf ihtimal,Oldukça düşük ihtimal,Nadir ama olabilir,Kuvvetle muhtemel,Çok kuvvetli ihtimal"</formula1>
    </dataValidation>
    <dataValidation type="list" allowBlank="1" showErrorMessage="1" errorTitle="Geçersiz değer" error="Listeden seçin: Çok seyrek, Oldukça seyrek, Seyrek, Ara sıra, Sıklıkla, Sürekli" sqref="J10:J65">
      <formula1>"Çok seyrek,Oldukça seyrek,Seyrek,Ara sıra,Sıklıkla,Sürekli"</formula1>
    </dataValidation>
    <dataValidation type="list" allowBlank="1" showErrorMessage="1" errorTitle="Geçersiz değer" error="Listeden seçin: Çok seyrek, Oldukça seyrek, Seyrek, Ara sıra, Sıklıkla, Sürekli" sqref="J6:J65">
      <formula1>"Çok seyrek,Oldukça seyrek,Seyrek,Ara sıra,Sıklıkla,Sürekli"</formula1>
    </dataValidation>
    <dataValidation type="list" allowBlank="1" showErrorMessage="1" errorTitle="Geçersiz değer" error="Listeden seçin: Önemsiz, Hafif, Ciddi, Önemli, Çok ciddi, Felaket" sqref="L10:L65">
      <formula1>"Önemsiz,Hafif,Ciddi,Önemli,Çok ciddi,Felaket"</formula1>
    </dataValidation>
    <dataValidation type="list" allowBlank="1" showErrorMessage="1" errorTitle="Geçersiz değer" error="Listeden seçin: Önemsiz, Hafif, Ciddi, Önemli, Çok ciddi, Felaket" sqref="L6:L65">
      <formula1>"Önemsiz,Hafif,Ciddi,Önemli,Çok ciddi,Felaket"</formula1>
    </dataValidation>
    <dataValidation type="date" operator="greaterThan" allowBlank="1" showErrorMessage="1" error="Geçerli bir tarih girin (GG.AA.YYYY)." sqref="S10:S65">
      <formula1>18264</formula1>
    </dataValidation>
    <dataValidation type="date" operator="greaterThan" allowBlank="1" showErrorMessage="1" error="Geçerli bir tarih girin (GG.AA.YYYY)." sqref="S6:S65">
      <formula1>18264</formula1>
    </dataValidation>
    <dataValidation type="list" allowBlank="1" showErrorMessage="1" errorTitle="Geçersiz değer" error="Listeden seçin: Açık, Devam ediyor, Tamamlandı" sqref="T10:T65">
      <formula1>"Açık,Devam ediyor,Tamamlandı"</formula1>
    </dataValidation>
    <dataValidation type="list" allowBlank="1" showErrorMessage="1" errorTitle="Geçersiz değer" error="Listeden seçin: Açık, Devam ediyor, Tamamlandı" sqref="T6:T65">
      <formula1>"Açık,Devam ediyor,Tamamlandı"</formula1>
    </dataValidation>
  </dataValidations>
  <hyperlinks>
    <hyperlink ref="B3" r:id="rId1"/>
  </hyperlinks>
  <pageMargins left="0.4" right="0.4" top="0.5" bottom="0.5" header="0.3" footer="0.3"/>
  <pageSetup paperSize="9" orientation="landscape" horizontalDpi="4294967295" verticalDpi="4294967295" scale="100" fitToWidth="1" fitToHeight="0"/>
  <headerFooter>
    <oddFooter>&amp;L&amp;8İK Partner · ikpartner.com&amp;R&amp;8Sayfa &amp;P / &amp;N</oddFooter>
  </headerFooter>
  <drawing r:id="rId4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7"/>
  <sheetViews>
    <sheetView workbookViewId="0" showGridLines="0"/>
  </sheetViews>
  <sheetFormatPr defaultRowHeight="15" outlineLevelRow="0" outlineLevelCol="0" x14ac:dyDescent="55"/>
  <cols>
    <col min="1" max="1" width="7" customWidth="1"/>
    <col min="2" max="2" width="44" customWidth="1"/>
    <col min="3" max="3" width="22" customWidth="1"/>
    <col min="4" max="4" width="40" customWidth="1"/>
  </cols>
  <sheetData>
    <row r="1" ht="34" customHeight="1" spans="2:2" x14ac:dyDescent="0.25">
      <c r="B1" s="1" t="s">
        <v>0</v>
      </c>
    </row>
    <row r="2" ht="18" customHeight="1" spans="2:2" x14ac:dyDescent="0.25">
      <c r="B2" s="2" t="s">
        <v>1</v>
      </c>
    </row>
    <row r="3" ht="16" customHeight="1" spans="2:2" x14ac:dyDescent="0.25">
      <c r="B3" s="3" t="s">
        <v>2</v>
      </c>
    </row>
    <row r="4" spans="1:4" x14ac:dyDescent="0.25">
      <c r="A4" s="4"/>
      <c r="B4" s="4"/>
      <c r="C4" s="4"/>
      <c r="D4" s="4"/>
    </row>
    <row r="5" ht="24" customHeight="1" spans="2:2" x14ac:dyDescent="0.25">
      <c r="B5" s="19" t="s">
        <v>65</v>
      </c>
    </row>
    <row r="6" ht="20" customHeight="1" spans="2:4" x14ac:dyDescent="0.25">
      <c r="B6" s="20" t="s">
        <v>66</v>
      </c>
      <c r="C6" s="21">
        <v>0.2</v>
      </c>
      <c r="D6" s="22" t="s">
        <v>67</v>
      </c>
    </row>
    <row r="7" ht="20" customHeight="1" spans="2:4" x14ac:dyDescent="0.25">
      <c r="B7" s="20" t="s">
        <v>61</v>
      </c>
      <c r="C7" s="21">
        <v>0.5</v>
      </c>
      <c r="D7" s="22" t="s">
        <v>68</v>
      </c>
    </row>
    <row r="8" ht="20" customHeight="1" spans="2:4" x14ac:dyDescent="0.25">
      <c r="B8" s="20" t="s">
        <v>41</v>
      </c>
      <c r="C8" s="21">
        <v>1</v>
      </c>
      <c r="D8" s="22" t="s">
        <v>69</v>
      </c>
    </row>
    <row r="9" ht="20" customHeight="1" spans="2:4" x14ac:dyDescent="0.25">
      <c r="B9" s="20" t="s">
        <v>51</v>
      </c>
      <c r="C9" s="21">
        <v>3</v>
      </c>
      <c r="D9" s="22" t="s">
        <v>70</v>
      </c>
    </row>
    <row r="10" ht="20" customHeight="1" spans="2:4" x14ac:dyDescent="0.25">
      <c r="B10" s="20" t="s">
        <v>30</v>
      </c>
      <c r="C10" s="21">
        <v>6</v>
      </c>
      <c r="D10" s="22" t="s">
        <v>71</v>
      </c>
    </row>
    <row r="11" ht="20" customHeight="1" spans="2:4" x14ac:dyDescent="0.25">
      <c r="B11" s="20" t="s">
        <v>72</v>
      </c>
      <c r="C11" s="21">
        <v>10</v>
      </c>
      <c r="D11" s="22" t="s">
        <v>73</v>
      </c>
    </row>
    <row r="12" ht="24" customHeight="1" spans="2:2" x14ac:dyDescent="0.25">
      <c r="B12" s="19" t="s">
        <v>74</v>
      </c>
    </row>
    <row r="13" ht="20" customHeight="1" spans="2:4" x14ac:dyDescent="0.25">
      <c r="B13" s="20" t="s">
        <v>75</v>
      </c>
      <c r="C13" s="21">
        <v>0.5</v>
      </c>
      <c r="D13" s="22" t="s">
        <v>76</v>
      </c>
    </row>
    <row r="14" ht="20" customHeight="1" spans="2:4" x14ac:dyDescent="0.25">
      <c r="B14" s="20" t="s">
        <v>77</v>
      </c>
      <c r="C14" s="21">
        <v>1</v>
      </c>
      <c r="D14" s="22" t="s">
        <v>78</v>
      </c>
    </row>
    <row r="15" ht="20" customHeight="1" spans="2:4" x14ac:dyDescent="0.25">
      <c r="B15" s="20" t="s">
        <v>62</v>
      </c>
      <c r="C15" s="21">
        <v>2</v>
      </c>
      <c r="D15" s="22" t="s">
        <v>79</v>
      </c>
    </row>
    <row r="16" ht="20" customHeight="1" spans="2:4" x14ac:dyDescent="0.25">
      <c r="B16" s="20" t="s">
        <v>52</v>
      </c>
      <c r="C16" s="21">
        <v>3</v>
      </c>
      <c r="D16" s="22" t="s">
        <v>80</v>
      </c>
    </row>
    <row r="17" ht="20" customHeight="1" spans="2:4" x14ac:dyDescent="0.25">
      <c r="B17" s="20" t="s">
        <v>31</v>
      </c>
      <c r="C17" s="21">
        <v>6</v>
      </c>
      <c r="D17" s="22" t="s">
        <v>81</v>
      </c>
    </row>
    <row r="18" ht="20" customHeight="1" spans="2:4" x14ac:dyDescent="0.25">
      <c r="B18" s="20" t="s">
        <v>42</v>
      </c>
      <c r="C18" s="21">
        <v>10</v>
      </c>
      <c r="D18" s="22" t="s">
        <v>82</v>
      </c>
    </row>
    <row r="19" ht="24" customHeight="1" spans="2:2" x14ac:dyDescent="0.25">
      <c r="B19" s="19" t="s">
        <v>83</v>
      </c>
    </row>
    <row r="20" ht="20" customHeight="1" spans="2:4" x14ac:dyDescent="0.25">
      <c r="B20" s="20" t="s">
        <v>84</v>
      </c>
      <c r="C20" s="23">
        <v>1</v>
      </c>
      <c r="D20" s="22" t="s">
        <v>85</v>
      </c>
    </row>
    <row r="21" ht="20" customHeight="1" spans="2:4" x14ac:dyDescent="0.25">
      <c r="B21" s="20" t="s">
        <v>53</v>
      </c>
      <c r="C21" s="23">
        <v>3</v>
      </c>
      <c r="D21" s="22" t="s">
        <v>86</v>
      </c>
    </row>
    <row r="22" ht="20" customHeight="1" spans="2:4" x14ac:dyDescent="0.25">
      <c r="B22" s="20" t="s">
        <v>32</v>
      </c>
      <c r="C22" s="23">
        <v>7</v>
      </c>
      <c r="D22" s="22" t="s">
        <v>87</v>
      </c>
    </row>
    <row r="23" ht="20" customHeight="1" spans="2:4" x14ac:dyDescent="0.25">
      <c r="B23" s="20" t="s">
        <v>43</v>
      </c>
      <c r="C23" s="23">
        <v>15</v>
      </c>
      <c r="D23" s="22" t="s">
        <v>88</v>
      </c>
    </row>
    <row r="24" ht="20" customHeight="1" spans="2:4" x14ac:dyDescent="0.25">
      <c r="B24" s="20" t="s">
        <v>89</v>
      </c>
      <c r="C24" s="23">
        <v>40</v>
      </c>
      <c r="D24" s="22" t="s">
        <v>90</v>
      </c>
    </row>
    <row r="25" ht="20" customHeight="1" spans="2:4" x14ac:dyDescent="0.25">
      <c r="B25" s="20" t="s">
        <v>91</v>
      </c>
      <c r="C25" s="23">
        <v>100</v>
      </c>
      <c r="D25" s="22" t="s">
        <v>92</v>
      </c>
    </row>
    <row r="26" ht="24" customHeight="1" spans="2:2" x14ac:dyDescent="0.25">
      <c r="B26" s="19" t="s">
        <v>93</v>
      </c>
    </row>
    <row r="27" ht="20" customHeight="1" spans="2:4" x14ac:dyDescent="0.25">
      <c r="B27" s="20" t="s">
        <v>94</v>
      </c>
      <c r="C27" s="23">
        <v>20</v>
      </c>
      <c r="D27" s="22" t="s">
        <v>95</v>
      </c>
    </row>
    <row r="28" ht="20" customHeight="1" spans="2:4" x14ac:dyDescent="0.25">
      <c r="B28" s="20" t="s">
        <v>96</v>
      </c>
      <c r="C28" s="23">
        <v>70</v>
      </c>
    </row>
    <row r="29" ht="20" customHeight="1" spans="2:4" x14ac:dyDescent="0.25">
      <c r="B29" s="20" t="s">
        <v>97</v>
      </c>
      <c r="C29" s="23">
        <v>200</v>
      </c>
    </row>
    <row r="30" ht="20" customHeight="1" spans="2:4" x14ac:dyDescent="0.25">
      <c r="B30" s="20" t="s">
        <v>98</v>
      </c>
      <c r="C30" s="23">
        <v>400</v>
      </c>
      <c r="D30" s="22" t="s">
        <v>99</v>
      </c>
    </row>
    <row r="31" ht="24" customHeight="1" spans="2:2" x14ac:dyDescent="0.25">
      <c r="B31" s="19" t="s">
        <v>100</v>
      </c>
    </row>
    <row r="32" ht="20" customHeight="1" spans="2:4" x14ac:dyDescent="0.25">
      <c r="B32" s="20" t="s">
        <v>101</v>
      </c>
      <c r="C32" s="24" t="s">
        <v>102</v>
      </c>
      <c r="D32" s="22" t="s">
        <v>103</v>
      </c>
    </row>
    <row r="33" ht="20" customHeight="1" spans="2:4" x14ac:dyDescent="0.25">
      <c r="B33" s="20" t="s">
        <v>104</v>
      </c>
      <c r="C33" s="23">
        <v>2</v>
      </c>
    </row>
    <row r="34" ht="20" customHeight="1" spans="2:4" x14ac:dyDescent="0.25">
      <c r="B34" s="20" t="s">
        <v>105</v>
      </c>
      <c r="C34" s="23">
        <v>4</v>
      </c>
    </row>
    <row r="35" ht="20" customHeight="1" spans="2:4" x14ac:dyDescent="0.25">
      <c r="B35" s="20" t="s">
        <v>106</v>
      </c>
      <c r="C35" s="23">
        <v>6</v>
      </c>
    </row>
    <row r="36" ht="20" customHeight="1" spans="2:4" x14ac:dyDescent="0.25">
      <c r="B36" s="20" t="s">
        <v>107</v>
      </c>
      <c r="C36" s="25">
        <f>IF(C32="Çok tehlikeli",C33,IF(C32="Tehlikeli",C34,IF(C32="Az tehlikeli",C35,"")))</f>
      </c>
      <c r="D36" s="22" t="s">
        <v>108</v>
      </c>
    </row>
    <row r="37" ht="20" customHeight="1" spans="2:4" x14ac:dyDescent="0.25">
      <c r="B37" s="20" t="s">
        <v>109</v>
      </c>
      <c r="C37" s="26">
        <v>46307</v>
      </c>
    </row>
    <row r="38" ht="20" customHeight="1" spans="2:4" x14ac:dyDescent="0.25">
      <c r="B38" s="20" t="s">
        <v>110</v>
      </c>
      <c r="C38" s="27">
        <f>IF(OR(C36="",C37=""),"",EDATE(C37,C36*12))</f>
      </c>
      <c r="D38" s="22" t="s">
        <v>111</v>
      </c>
    </row>
    <row r="39" ht="20" customHeight="1" spans="2:4" x14ac:dyDescent="0.25">
      <c r="B39" s="20" t="s">
        <v>112</v>
      </c>
      <c r="C39" s="25">
        <f>IF(C38="","",C38-TODAY())</f>
      </c>
    </row>
    <row r="40" ht="20" customHeight="1" spans="2:4" x14ac:dyDescent="0.25">
      <c r="B40" s="20" t="s">
        <v>113</v>
      </c>
      <c r="C40" s="23">
        <v>90</v>
      </c>
      <c r="D40" s="22" t="s">
        <v>114</v>
      </c>
    </row>
    <row r="41" ht="20" customHeight="1" spans="2:4" x14ac:dyDescent="0.25">
      <c r="B41" s="20" t="s">
        <v>115</v>
      </c>
      <c r="C41" s="28">
        <f>IF(C39="","",IF(C39&lt;0,"Süre geçti - derhal yenileyin",IF(C39&lt;=C40,"Yenileme hazırlığına başlayın","Süre içinde")))</f>
      </c>
    </row>
    <row r="42" ht="24" customHeight="1" spans="2:2" x14ac:dyDescent="0.25">
      <c r="B42" s="19" t="s">
        <v>116</v>
      </c>
    </row>
    <row r="43" ht="20" customHeight="1" spans="2:4" x14ac:dyDescent="0.25">
      <c r="B43" s="20" t="s">
        <v>117</v>
      </c>
      <c r="C43" s="24" t="s">
        <v>34</v>
      </c>
    </row>
    <row r="44" ht="20" customHeight="1" spans="2:4" x14ac:dyDescent="0.25">
      <c r="B44" s="20" t="s">
        <v>118</v>
      </c>
      <c r="C44" s="24" t="s">
        <v>34</v>
      </c>
    </row>
    <row r="45" ht="20" customHeight="1" spans="2:4" x14ac:dyDescent="0.25">
      <c r="B45" s="20" t="s">
        <v>119</v>
      </c>
      <c r="C45" s="24" t="s">
        <v>34</v>
      </c>
    </row>
    <row r="46" ht="20" customHeight="1" spans="2:4" x14ac:dyDescent="0.25">
      <c r="B46" s="20" t="s">
        <v>120</v>
      </c>
      <c r="C46" s="24" t="s">
        <v>34</v>
      </c>
    </row>
    <row r="47" ht="20" customHeight="1" spans="2:4" x14ac:dyDescent="0.25">
      <c r="B47" s="20" t="s">
        <v>121</v>
      </c>
      <c r="C47" s="24" t="s">
        <v>34</v>
      </c>
    </row>
  </sheetData>
  <hyperlinks>
    <hyperlink ref="B3" r:id="rId1"/>
  </hyperlinks>
  <pageMargins left="0.7" right="0.7" top="0.75" bottom="0.75" header="0.3" footer="0.3"/>
  <pageSetup paperSize="9" orientation="portrait" horizontalDpi="4294967295" verticalDpi="4294967295" scale="100" fitToWidth="1" fitToHeight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3"/>
  <sheetViews>
    <sheetView workbookViewId="0" showGridLines="0"/>
  </sheetViews>
  <sheetFormatPr defaultRowHeight="15" outlineLevelRow="0" outlineLevelCol="0" x14ac:dyDescent="55"/>
  <cols>
    <col min="1" max="1" width="7" customWidth="1"/>
    <col min="2" max="2" width="46" customWidth="1"/>
    <col min="3" max="3" width="22" customWidth="1"/>
    <col min="4" max="4" width="40" customWidth="1"/>
  </cols>
  <sheetData>
    <row r="1" ht="34" customHeight="1" spans="2:2" x14ac:dyDescent="0.25">
      <c r="B1" s="1" t="s">
        <v>0</v>
      </c>
    </row>
    <row r="2" ht="18" customHeight="1" spans="2:2" x14ac:dyDescent="0.25">
      <c r="B2" s="2" t="s">
        <v>1</v>
      </c>
    </row>
    <row r="3" ht="16" customHeight="1" spans="2:2" x14ac:dyDescent="0.25">
      <c r="B3" s="3" t="s">
        <v>2</v>
      </c>
    </row>
    <row r="4" spans="1:4" x14ac:dyDescent="0.25">
      <c r="A4" s="4"/>
      <c r="B4" s="4"/>
      <c r="C4" s="4"/>
      <c r="D4" s="4"/>
    </row>
    <row r="5" ht="24" customHeight="1" spans="2:2" x14ac:dyDescent="0.25">
      <c r="B5" s="19" t="s">
        <v>122</v>
      </c>
    </row>
    <row r="6" ht="20" customHeight="1" spans="2:4" x14ac:dyDescent="0.25">
      <c r="B6" s="20" t="s">
        <v>123</v>
      </c>
      <c r="C6" s="25">
        <f>COUNT('Risk Tablosu'!$N$6:$N$65)</f>
      </c>
    </row>
    <row r="7" ht="20" customHeight="1" spans="2:4" x14ac:dyDescent="0.25">
      <c r="B7" s="20" t="s">
        <v>124</v>
      </c>
      <c r="C7" s="25">
        <f>COUNTIF('Risk Tablosu'!$O$6:$O$65,"Tolerans gösterilemez")</f>
      </c>
      <c r="D7" s="22" t="s">
        <v>125</v>
      </c>
    </row>
    <row r="8" ht="20" customHeight="1" spans="2:4" x14ac:dyDescent="0.25">
      <c r="B8" s="20" t="s">
        <v>126</v>
      </c>
      <c r="C8" s="25">
        <f>COUNTIF('Risk Tablosu'!$O$6:$O$65,"Esaslı risk")</f>
      </c>
    </row>
    <row r="9" ht="20" customHeight="1" spans="2:4" x14ac:dyDescent="0.25">
      <c r="B9" s="20" t="s">
        <v>127</v>
      </c>
      <c r="C9" s="25">
        <f>COUNTIF('Risk Tablosu'!$O$6:$O$65,"Önemli risk")</f>
      </c>
    </row>
    <row r="10" ht="20" customHeight="1" spans="2:4" x14ac:dyDescent="0.25">
      <c r="B10" s="20" t="s">
        <v>128</v>
      </c>
      <c r="C10" s="25">
        <f>COUNTIF('Risk Tablosu'!$O$6:$O$65,"Olası risk")</f>
      </c>
    </row>
    <row r="11" ht="20" customHeight="1" spans="2:4" x14ac:dyDescent="0.25">
      <c r="B11" s="20" t="s">
        <v>129</v>
      </c>
      <c r="C11" s="25">
        <f>COUNTIF('Risk Tablosu'!$O$6:$O$65,"Kabul edilebilir")</f>
      </c>
    </row>
    <row r="12" ht="20" customHeight="1" spans="2:4" x14ac:dyDescent="0.25">
      <c r="B12" s="20" t="s">
        <v>130</v>
      </c>
      <c r="C12" s="29">
        <f>IF(COUNT('Risk Tablosu'!$N$6:$N$65)=0,"",MAX('Risk Tablosu'!$N$6:$N$65))</f>
      </c>
    </row>
    <row r="13" ht="24" customHeight="1" spans="2:2" x14ac:dyDescent="0.25">
      <c r="B13" s="19" t="s">
        <v>131</v>
      </c>
    </row>
    <row r="14" ht="20" customHeight="1" spans="2:4" x14ac:dyDescent="0.25">
      <c r="B14" s="20" t="s">
        <v>132</v>
      </c>
      <c r="C14" s="25">
        <f>COUNTIF('Risk Tablosu'!$T$6:$T$65,"Açık")</f>
      </c>
    </row>
    <row r="15" ht="20" customHeight="1" spans="2:4" x14ac:dyDescent="0.25">
      <c r="B15" s="20" t="s">
        <v>133</v>
      </c>
      <c r="C15" s="25">
        <f>COUNTIF('Risk Tablosu'!$T$6:$T$65,"Devam ediyor")</f>
      </c>
    </row>
    <row r="16" ht="20" customHeight="1" spans="2:4" x14ac:dyDescent="0.25">
      <c r="B16" s="20" t="s">
        <v>134</v>
      </c>
      <c r="C16" s="25">
        <f>COUNTIF('Risk Tablosu'!$T$6:$T$65,"Tamamlandı")</f>
      </c>
    </row>
    <row r="17" ht="20" customHeight="1" spans="2:4" x14ac:dyDescent="0.25">
      <c r="B17" s="20" t="s">
        <v>135</v>
      </c>
      <c r="C17" s="25">
        <f>COUNTIF('Risk Tablosu'!$U$6:$U$65,"&lt;0")</f>
      </c>
      <c r="D17" s="22" t="s">
        <v>136</v>
      </c>
    </row>
    <row r="18" ht="24" customHeight="1" spans="2:2" x14ac:dyDescent="0.25">
      <c r="B18" s="19" t="s">
        <v>137</v>
      </c>
    </row>
    <row r="19" ht="20" customHeight="1" spans="2:4" x14ac:dyDescent="0.25">
      <c r="B19" s="20" t="s">
        <v>138</v>
      </c>
      <c r="C19" s="27">
        <f>'Parametreler'!C38</f>
      </c>
    </row>
    <row r="20" ht="20" customHeight="1" spans="2:4" x14ac:dyDescent="0.25">
      <c r="B20" s="20" t="s">
        <v>115</v>
      </c>
      <c r="C20" s="28">
        <f>'Parametreler'!C41</f>
      </c>
    </row>
    <row r="21" ht="24" customHeight="1" spans="2:2" x14ac:dyDescent="0.25">
      <c r="B21" s="19" t="s">
        <v>139</v>
      </c>
    </row>
    <row r="22" ht="20" customHeight="1" spans="2:4" x14ac:dyDescent="0.25">
      <c r="B22" s="20" t="s">
        <v>140</v>
      </c>
      <c r="C22" s="24" t="s">
        <v>34</v>
      </c>
    </row>
    <row r="23" ht="20" customHeight="1" spans="2:4" x14ac:dyDescent="0.25">
      <c r="B23" s="20" t="s">
        <v>141</v>
      </c>
      <c r="C23" s="24" t="s">
        <v>34</v>
      </c>
    </row>
  </sheetData>
  <hyperlinks>
    <hyperlink ref="B3" r:id="rId1"/>
  </hyperlinks>
  <pageMargins left="0.7" right="0.7" top="0.75" bottom="0.75" header="0.3" footer="0.3"/>
  <pageSetup paperSize="9" orientation="portrait" horizontalDpi="4294967295" verticalDpi="4294967295" scale="100" fitToWidth="1" fitToHeight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22"/>
  <sheetViews>
    <sheetView workbookViewId="0" showGridLines="0"/>
  </sheetViews>
  <sheetFormatPr defaultRowHeight="15" outlineLevelRow="0" outlineLevelCol="0" x14ac:dyDescent="55"/>
  <cols>
    <col min="1" max="1" width="7" customWidth="1"/>
    <col min="2" max="2" width="100" customWidth="1"/>
  </cols>
  <sheetData>
    <row r="1" ht="34" customHeight="1" spans="2:2" x14ac:dyDescent="0.25">
      <c r="B1" s="1" t="s">
        <v>142</v>
      </c>
    </row>
    <row r="2" ht="18" customHeight="1" spans="2:2" x14ac:dyDescent="0.25">
      <c r="B2" s="2" t="s">
        <v>0</v>
      </c>
    </row>
    <row r="3" ht="16" customHeight="1" spans="2:2" x14ac:dyDescent="0.25">
      <c r="B3" s="3" t="s">
        <v>2</v>
      </c>
    </row>
    <row r="4" spans="1:2" x14ac:dyDescent="0.25">
      <c r="A4" s="4"/>
      <c r="B4" s="4"/>
    </row>
    <row r="5" ht="45" customHeight="1" spans="2:2" x14ac:dyDescent="0.25">
      <c r="B5" s="30" t="s">
        <v>143</v>
      </c>
    </row>
    <row r="7" ht="22" customHeight="1" spans="2:2" x14ac:dyDescent="0.25">
      <c r="B7" s="31" t="s">
        <v>144</v>
      </c>
    </row>
    <row r="8" ht="30" customHeight="1" spans="2:2" x14ac:dyDescent="0.25">
      <c r="B8" s="30" t="s">
        <v>145</v>
      </c>
    </row>
    <row r="9" ht="30" customHeight="1" spans="2:2" x14ac:dyDescent="0.25">
      <c r="B9" s="30" t="s">
        <v>146</v>
      </c>
    </row>
    <row r="10" ht="30" customHeight="1" spans="2:2" x14ac:dyDescent="0.25">
      <c r="B10" s="30" t="s">
        <v>147</v>
      </c>
    </row>
    <row r="11" ht="30" customHeight="1" spans="2:2" x14ac:dyDescent="0.25">
      <c r="B11" s="30" t="s">
        <v>148</v>
      </c>
    </row>
    <row r="12" ht="30" customHeight="1" spans="2:2" x14ac:dyDescent="0.25">
      <c r="B12" s="30" t="s">
        <v>149</v>
      </c>
    </row>
    <row r="13" ht="30" customHeight="1" spans="2:2" x14ac:dyDescent="0.25">
      <c r="B13" s="30" t="s">
        <v>150</v>
      </c>
    </row>
    <row r="14" ht="30" customHeight="1" spans="2:2" x14ac:dyDescent="0.25">
      <c r="B14" s="30" t="s">
        <v>151</v>
      </c>
    </row>
    <row r="15" ht="30" customHeight="1" spans="2:2" x14ac:dyDescent="0.25">
      <c r="B15" s="30" t="s">
        <v>152</v>
      </c>
    </row>
    <row r="16" ht="8" customHeight="1" spans="2:2" x14ac:dyDescent="0.25">
      <c r="B16" s="30" t="s">
        <v>153</v>
      </c>
    </row>
    <row r="17" ht="30" customHeight="1" spans="2:2" x14ac:dyDescent="0.25">
      <c r="B17" s="32" t="s">
        <v>154</v>
      </c>
    </row>
    <row r="19" ht="20" customHeight="1" spans="2:2" x14ac:dyDescent="0.25">
      <c r="B19" s="33" t="s">
        <v>43</v>
      </c>
    </row>
    <row r="20" ht="30" customHeight="1" spans="2:2" x14ac:dyDescent="0.25">
      <c r="B20" s="30" t="s">
        <v>155</v>
      </c>
    </row>
    <row r="22" ht="18" customHeight="1" spans="2:2" x14ac:dyDescent="0.25">
      <c r="B22" s="34" t="s">
        <v>156</v>
      </c>
    </row>
  </sheetData>
  <hyperlinks>
    <hyperlink ref="B3" r:id="rId1"/>
  </hyperlinks>
  <pageMargins left="0.7" right="0.7" top="0.75" bottom="0.75" header="0.3" footer="0.3"/>
  <pageSetup paperSize="9" orientation="portrait" horizontalDpi="4294967295" verticalDpi="4294967295" scale="100" fitToWidth="1" fitToHeight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Risk Tablosu</vt:lpstr>
      <vt:lpstr>Parametreler</vt:lpstr>
      <vt:lpstr>Özet</vt:lpstr>
      <vt:lpstr>Nasıl Kullanılır</vt:lpstr>
    </vt:vector>
  </TitlesOfParts>
  <Company>İK Partner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İK Partner</dc:creator>
  <dc:title>Risk Değerlendirme Tablosu (Fine-Kinney)</dc:title>
  <dc:subject/>
  <dc:description/>
  <cp:keywords/>
  <cp:category/>
  <cp:lastModifiedBy>Unknown</cp:lastModifiedBy>
  <dcterms:created xsi:type="dcterms:W3CDTF">2026-10-12T09:00:00Z</dcterms:created>
  <dcterms:modified xsi:type="dcterms:W3CDTF">2026-10-12T09:00:00Z</dcterms:modified>
</cp:coreProperties>
</file>