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Masraf Listesi" state="visible" r:id="rId4"/>
    <sheet sheetId="2" name="Özet" state="visible" r:id="rId5"/>
    <sheet sheetId="3" name="Nasıl Kullanılır" state="visible" r:id="rId6"/>
  </sheets>
  <definedNames>
    <definedName name="_xlnm.Print_Titles" localSheetId="0">'Masraf Listesi'!$5:$5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I5" authorId="0">
      <text>
        <r>
          <t>Belgedeki tutar, belgenin para biriminde</t>
        </r>
      </text>
    </comment>
    <comment ref="J5" authorId="0">
      <text>
        <r>
          <t>Belgede yazan KDV tutarı (belge para biriminde). KDV yoksa boş bırakın.</t>
        </r>
      </text>
    </comment>
    <comment ref="K5" authorId="0">
      <text>
        <r>
          <t>TL dışı belgelerde belge tarihindeki kur. TL için boş bırakın.</t>
        </r>
      </text>
    </comment>
    <comment ref="P5" authorId="0">
      <text>
        <r>
          <t>Yalnızca "Kısmen Onaylandı" seçildiğinde onaylanan TL tutarı</t>
        </r>
      </text>
    </comment>
  </commentList>
</comments>
</file>

<file path=xl/sharedStrings.xml><?xml version="1.0" encoding="utf-8"?>
<sst xmlns="http://schemas.openxmlformats.org/spreadsheetml/2006/main" count="115" uniqueCount="88">
  <si>
    <t>Masraf Beyan Formu (Excel)</t>
  </si>
  <si>
    <t>Çalışan: [Ad Soyad]  ·  Dönem: [Ay / Yıl]</t>
  </si>
  <si>
    <t>ikpartner.com  ·  Ücretsiz İK şablonu  ·  0538 949 22 87</t>
  </si>
  <si>
    <t>Sıra</t>
  </si>
  <si>
    <t>Tarih</t>
  </si>
  <si>
    <t>Belge Türü</t>
  </si>
  <si>
    <t>Belge No</t>
  </si>
  <si>
    <t>Masraf Türü</t>
  </si>
  <si>
    <t>Açıklama / İş Amacı</t>
  </si>
  <si>
    <t>Proje / Müşteri</t>
  </si>
  <si>
    <t>Para Birimi</t>
  </si>
  <si>
    <t>Tutar (KDV dahil)</t>
  </si>
  <si>
    <t>KDV Tutarı</t>
  </si>
  <si>
    <t>Kur</t>
  </si>
  <si>
    <t>TL Tutar</t>
  </si>
  <si>
    <t>KDV Hariç TL</t>
  </si>
  <si>
    <t>Belge Var mı?</t>
  </si>
  <si>
    <t>Onay</t>
  </si>
  <si>
    <t>Kısmi Onay Tutarı</t>
  </si>
  <si>
    <t>Onaylanan TL</t>
  </si>
  <si>
    <t>Bilet</t>
  </si>
  <si>
    <t>PNR-[Kod]</t>
  </si>
  <si>
    <t>Ulaşım</t>
  </si>
  <si>
    <t>İzmir müşteri ziyareti uçak bileti</t>
  </si>
  <si>
    <t>[Müşteri A]</t>
  </si>
  <si>
    <t>TL</t>
  </si>
  <si>
    <t>Evet</t>
  </si>
  <si>
    <t>Onaylandı</t>
  </si>
  <si>
    <t>e-Arşiv Fatura</t>
  </si>
  <si>
    <t>[Fatura No]</t>
  </si>
  <si>
    <t>Konaklama</t>
  </si>
  <si>
    <t>Otel konaklaması, 1 gece</t>
  </si>
  <si>
    <t>Yazar Kasa Fişi</t>
  </si>
  <si>
    <t>[Fiş No]</t>
  </si>
  <si>
    <t>Yemek</t>
  </si>
  <si>
    <t>Müşteri toplantısı öğle yemeği</t>
  </si>
  <si>
    <t>Kısmen Onaylandı</t>
  </si>
  <si>
    <t>Havalimanı – otel taksi</t>
  </si>
  <si>
    <t>Hayır</t>
  </si>
  <si>
    <t>Eksik Belge</t>
  </si>
  <si>
    <t>Diğer</t>
  </si>
  <si>
    <t>[Belge No]</t>
  </si>
  <si>
    <t>Yurt dışı eğitim platformu aboneliği</t>
  </si>
  <si>
    <t>[Proje B]</t>
  </si>
  <si>
    <t>EUR</t>
  </si>
  <si>
    <t>TOPLAM</t>
  </si>
  <si>
    <t>Çalışan ve Dönem</t>
  </si>
  <si>
    <t>Adı Soyadı</t>
  </si>
  <si>
    <t>[Ad Soyad]</t>
  </si>
  <si>
    <t>Sicil No / Departman</t>
  </si>
  <si>
    <t>[Sicil No] / [Departman]</t>
  </si>
  <si>
    <t>Masraf dönemi</t>
  </si>
  <si>
    <t>[Ay / Yıl]</t>
  </si>
  <si>
    <t>Masraf merkezi / proje</t>
  </si>
  <si>
    <t>[Kod]</t>
  </si>
  <si>
    <t>Tutarlar</t>
  </si>
  <si>
    <t>Beyan edilen toplam (TL)</t>
  </si>
  <si>
    <t>Onaylanan toplam (TL)</t>
  </si>
  <si>
    <t>Onaylanmayan / bekleyen tutar (TL)</t>
  </si>
  <si>
    <t>Alınan iş avansı (TL)</t>
  </si>
  <si>
    <t>Görev öncesi verilen iş avansı varsa girin.</t>
  </si>
  <si>
    <t>Çalışana ödenecek fark (TL)</t>
  </si>
  <si>
    <t>Çalışandan iade alınacak fark (TL)</t>
  </si>
  <si>
    <t>Belgesi eksik kalem sayısı</t>
  </si>
  <si>
    <t>Masraf Türüne Göre Dağılım (beyan, TL)</t>
  </si>
  <si>
    <t>Akaryakıt / Araç</t>
  </si>
  <si>
    <t>Otopark / Köprü / Otoyol</t>
  </si>
  <si>
    <t>Temsil ve Ağırlama</t>
  </si>
  <si>
    <t>Kırtasiye / Ofis</t>
  </si>
  <si>
    <t>Beyan eden çalışan</t>
  </si>
  <si>
    <t>[Ad Soyad / İmza]</t>
  </si>
  <si>
    <t>Birim yöneticisi</t>
  </si>
  <si>
    <t>Muhasebe / finans</t>
  </si>
  <si>
    <t>Nasıl Kullanılır?</t>
  </si>
  <si>
    <t>Çalışanın şirket adına yaptığı harcamaları belge bilgileriyle listeleyen; döviz harcamalarını TL'ye çeviren, onaylanan tutarı, masraf türüne göre dağılımı ve iş avansı mahsubu sonrası ödenecek ya da iade alınacak farkı otomatik hesaplayan masraf beyan tablosu.</t>
  </si>
  <si>
    <t>Kullanım adımları</t>
  </si>
  <si>
    <t>1. Özet sayfasında çalışan bilgilerini, masraf dönemini ve varsa alınan iş avansını girin.</t>
  </si>
  <si>
    <t>2. Masraf Listesi sayfasında her belge için bir satır doldurun: tarih, belge türü ve numarası, masraf türü, açıklama ve belgedeki tutar.</t>
  </si>
  <si>
    <t>3. TL dışı harcamalarda para birimini seçip belge tarihindeki kuru "Kur" sütununa yazın; TL harcamalarda kur sütununu boş bırakın (1 kabul edilir).</t>
  </si>
  <si>
    <t>4. KDV tutarını belgede yazdığı şekilde (belge para biriminde) girin; KDV hariç tutar otomatik hesaplanır.</t>
  </si>
  <si>
    <t>5. Belgesi olmayan kalemlerde "Belge Var mı?" sütununda Hayır seçin; bu satırlar kırmızı işaretlenir.</t>
  </si>
  <si>
    <t>6. Yönetici ve muhasebe kontrolünden sonra "Onay" sütununu doldurun. Reddedilen kalemler onaylanan toplama girmez.</t>
  </si>
  <si>
    <t>7. Özet sayfası onaylanan toplamı, avans mahsubunu ve ödenecek / iade alınacak farkı gösterir. Formun çıktısını belgelerle birlikte imzaya sunun.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</si>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</sst>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₺&quot;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b/>
      <color rgb="FF0E2849"/>
      <sz val="11"/>
      <name val="Calibri"/>
    </font>
    <font>
      <i/>
      <color rgb="FF5A6B82"/>
      <sz val="9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4" fontId="7" fillId="0" borderId="2" xfId="0" applyNumberFormat="1" applyFont="1" applyBorder="1"/>
    <xf numFmtId="165" fontId="8" fillId="3" borderId="2" xfId="0" applyNumberFormat="1" applyFont="1" applyFill="1" applyBorder="1"/>
    <xf numFmtId="165" fontId="7" fillId="0" borderId="2" xfId="0" applyNumberFormat="1" applyFont="1" applyBorder="1"/>
    <xf numFmtId="165" fontId="6" fillId="0" borderId="2" xfId="0" applyNumberFormat="1" applyFont="1" applyBorder="1"/>
    <xf numFmtId="16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9" fillId="4" borderId="3" xfId="0" applyFont="1" applyFill="1" applyBorder="1"/>
    <xf numFmtId="164" fontId="9" fillId="4" borderId="3" xfId="0" applyNumberFormat="1" applyFont="1" applyFill="1" applyBorder="1"/>
    <xf numFmtId="4" fontId="9" fillId="4" borderId="3" xfId="0" applyNumberFormat="1" applyFont="1" applyFill="1" applyBorder="1"/>
    <xf numFmtId="165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0" fontId="11" fillId="5" borderId="2" xfId="0" applyFont="1" applyFill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165" fontId="11" fillId="5" borderId="2" xfId="0" applyNumberFormat="1" applyFont="1" applyFill="1" applyBorder="1" applyAlignment="1">
      <alignment horizontal="right"/>
    </xf>
    <xf numFmtId="0" fontId="13" fillId="0" borderId="0" xfId="0" applyFont="1"/>
    <xf numFmtId="3" fontId="12" fillId="0" borderId="2" xfId="0" applyNumberFormat="1" applyFont="1" applyBorder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4"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3F4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3" customWidth="1"/>
    <col min="3" max="3" width="15" customWidth="1"/>
    <col min="4" max="4" width="14" customWidth="1"/>
    <col min="5" max="5" width="17" customWidth="1"/>
    <col min="6" max="6" width="36" customWidth="1"/>
    <col min="7" max="7" width="15" customWidth="1"/>
    <col min="9" max="9" width="13" customWidth="1"/>
    <col min="10" max="10" width="11" customWidth="1"/>
    <col min="12" max="13" width="14" customWidth="1"/>
    <col min="14" max="14" width="10" customWidth="1"/>
    <col min="15" max="15" width="14" customWidth="1"/>
    <col min="16" max="16" width="13" customWidth="1"/>
    <col min="17" max="17" width="1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</row>
    <row r="6" ht="18" customHeight="1" spans="1:17" x14ac:dyDescent="0.25">
      <c r="A6" s="6">
        <v>1</v>
      </c>
      <c r="B6" s="7">
        <v>46296</v>
      </c>
      <c r="C6" s="8" t="s">
        <v>20</v>
      </c>
      <c r="D6" s="9" t="s">
        <v>21</v>
      </c>
      <c r="E6" s="8" t="s">
        <v>22</v>
      </c>
      <c r="F6" s="9" t="s">
        <v>23</v>
      </c>
      <c r="G6" s="9" t="s">
        <v>24</v>
      </c>
      <c r="H6" s="8" t="s">
        <v>25</v>
      </c>
      <c r="I6" s="10">
        <v>3450</v>
      </c>
      <c r="J6" s="11"/>
      <c r="K6" s="11"/>
      <c r="L6" s="12">
        <f>IF(I6="","",ROUND(I6*IF(K6="",1,K6),2))</f>
      </c>
      <c r="M6" s="12">
        <f>IF(L6="","",L6-ROUND(IF(J6="",0,J6)*IF(K6="",1,K6),2))</f>
      </c>
      <c r="N6" s="8" t="s">
        <v>26</v>
      </c>
      <c r="O6" s="8" t="s">
        <v>27</v>
      </c>
      <c r="P6" s="13"/>
      <c r="Q6" s="12">
        <f>IF(L6="","",IF(OR(O6="Reddedildi",O6="Eksik Belge"),0,IF(O6="Kısmen Onaylandı",MIN(L6,IF(P6="",0,P6)),L6)))</f>
      </c>
    </row>
    <row r="7" ht="18" customHeight="1" spans="1:17" x14ac:dyDescent="0.25">
      <c r="A7" s="6">
        <v>2</v>
      </c>
      <c r="B7" s="7">
        <v>46296</v>
      </c>
      <c r="C7" s="8" t="s">
        <v>28</v>
      </c>
      <c r="D7" s="9" t="s">
        <v>29</v>
      </c>
      <c r="E7" s="8" t="s">
        <v>30</v>
      </c>
      <c r="F7" s="9" t="s">
        <v>31</v>
      </c>
      <c r="G7" s="9" t="s">
        <v>24</v>
      </c>
      <c r="H7" s="8" t="s">
        <v>25</v>
      </c>
      <c r="I7" s="10">
        <v>4200</v>
      </c>
      <c r="J7" s="10">
        <v>350</v>
      </c>
      <c r="K7" s="11"/>
      <c r="L7" s="12">
        <f>IF(I7="","",ROUND(I7*IF(K7="",1,K7),2))</f>
      </c>
      <c r="M7" s="12">
        <f>IF(L7="","",L7-ROUND(IF(J7="",0,J7)*IF(K7="",1,K7),2))</f>
      </c>
      <c r="N7" s="8" t="s">
        <v>26</v>
      </c>
      <c r="O7" s="8" t="s">
        <v>27</v>
      </c>
      <c r="P7" s="13"/>
      <c r="Q7" s="12">
        <f>IF(L7="","",IF(OR(O7="Reddedildi",O7="Eksik Belge"),0,IF(O7="Kısmen Onaylandı",MIN(L7,IF(P7="",0,P7)),L7)))</f>
      </c>
    </row>
    <row r="8" ht="18" customHeight="1" spans="1:17" x14ac:dyDescent="0.25">
      <c r="A8" s="6">
        <v>3</v>
      </c>
      <c r="B8" s="7">
        <v>46297</v>
      </c>
      <c r="C8" s="8" t="s">
        <v>32</v>
      </c>
      <c r="D8" s="9" t="s">
        <v>33</v>
      </c>
      <c r="E8" s="8" t="s">
        <v>34</v>
      </c>
      <c r="F8" s="9" t="s">
        <v>35</v>
      </c>
      <c r="G8" s="9" t="s">
        <v>24</v>
      </c>
      <c r="H8" s="8" t="s">
        <v>25</v>
      </c>
      <c r="I8" s="10">
        <v>1850</v>
      </c>
      <c r="J8" s="10">
        <v>168.18</v>
      </c>
      <c r="K8" s="11"/>
      <c r="L8" s="12">
        <f>IF(I8="","",ROUND(I8*IF(K8="",1,K8),2))</f>
      </c>
      <c r="M8" s="12">
        <f>IF(L8="","",L8-ROUND(IF(J8="",0,J8)*IF(K8="",1,K8),2))</f>
      </c>
      <c r="N8" s="8" t="s">
        <v>26</v>
      </c>
      <c r="O8" s="8" t="s">
        <v>36</v>
      </c>
      <c r="P8" s="14">
        <v>1500</v>
      </c>
      <c r="Q8" s="12">
        <f>IF(L8="","",IF(OR(O8="Reddedildi",O8="Eksik Belge"),0,IF(O8="Kısmen Onaylandı",MIN(L8,IF(P8="",0,P8)),L8)))</f>
      </c>
    </row>
    <row r="9" ht="18" customHeight="1" spans="1:17" x14ac:dyDescent="0.25">
      <c r="A9" s="6">
        <v>4</v>
      </c>
      <c r="B9" s="7">
        <v>46297</v>
      </c>
      <c r="C9" s="8" t="s">
        <v>32</v>
      </c>
      <c r="D9" s="9" t="s">
        <v>33</v>
      </c>
      <c r="E9" s="8" t="s">
        <v>22</v>
      </c>
      <c r="F9" s="9" t="s">
        <v>37</v>
      </c>
      <c r="G9" s="9" t="s">
        <v>24</v>
      </c>
      <c r="H9" s="8" t="s">
        <v>25</v>
      </c>
      <c r="I9" s="10">
        <v>640</v>
      </c>
      <c r="J9" s="11"/>
      <c r="K9" s="11"/>
      <c r="L9" s="12">
        <f>IF(I9="","",ROUND(I9*IF(K9="",1,K9),2))</f>
      </c>
      <c r="M9" s="12">
        <f>IF(L9="","",L9-ROUND(IF(J9="",0,J9)*IF(K9="",1,K9),2))</f>
      </c>
      <c r="N9" s="8" t="s">
        <v>38</v>
      </c>
      <c r="O9" s="8" t="s">
        <v>39</v>
      </c>
      <c r="P9" s="13"/>
      <c r="Q9" s="12">
        <f>IF(L9="","",IF(OR(O9="Reddedildi",O9="Eksik Belge"),0,IF(O9="Kısmen Onaylandı",MIN(L9,IF(P9="",0,P9)),L9)))</f>
      </c>
    </row>
    <row r="10" ht="18" customHeight="1" spans="1:17" x14ac:dyDescent="0.25">
      <c r="A10" s="6">
        <v>5</v>
      </c>
      <c r="B10" s="7">
        <v>46301</v>
      </c>
      <c r="C10" s="8" t="s">
        <v>40</v>
      </c>
      <c r="D10" s="9" t="s">
        <v>41</v>
      </c>
      <c r="E10" s="8" t="s">
        <v>40</v>
      </c>
      <c r="F10" s="9" t="s">
        <v>42</v>
      </c>
      <c r="G10" s="9" t="s">
        <v>43</v>
      </c>
      <c r="H10" s="8" t="s">
        <v>44</v>
      </c>
      <c r="I10" s="10">
        <v>49</v>
      </c>
      <c r="J10" s="11"/>
      <c r="K10" s="10">
        <v>38.5</v>
      </c>
      <c r="L10" s="12">
        <f>IF(I10="","",ROUND(I10*IF(K10="",1,K10),2))</f>
      </c>
      <c r="M10" s="12">
        <f>IF(L10="","",L10-ROUND(IF(J10="",0,J10)*IF(K10="",1,K10),2))</f>
      </c>
      <c r="N10" s="8" t="s">
        <v>26</v>
      </c>
      <c r="O10" s="8" t="s">
        <v>27</v>
      </c>
      <c r="P10" s="13"/>
      <c r="Q10" s="12">
        <f>IF(L10="","",IF(OR(O10="Reddedildi",O10="Eksik Belge"),0,IF(O10="Kısmen Onaylandı",MIN(L10,IF(P10="",0,P10)),L10)))</f>
      </c>
    </row>
    <row r="11" ht="18" customHeight="1" spans="1:17" x14ac:dyDescent="0.25">
      <c r="A11" s="6">
        <v>6</v>
      </c>
      <c r="B11" s="15"/>
      <c r="C11" s="16"/>
      <c r="D11" s="17"/>
      <c r="E11" s="16"/>
      <c r="F11" s="17"/>
      <c r="G11" s="17"/>
      <c r="H11" s="16"/>
      <c r="I11" s="11"/>
      <c r="J11" s="11"/>
      <c r="K11" s="11"/>
      <c r="L11" s="12">
        <f>IF(I11="","",ROUND(I11*IF(K11="",1,K11),2))</f>
      </c>
      <c r="M11" s="12">
        <f>IF(L11="","",L11-ROUND(IF(J11="",0,J11)*IF(K11="",1,K11),2))</f>
      </c>
      <c r="N11" s="16"/>
      <c r="O11" s="16"/>
      <c r="P11" s="13"/>
      <c r="Q11" s="12">
        <f>IF(L11="","",IF(OR(O11="Reddedildi",O11="Eksik Belge"),0,IF(O11="Kısmen Onaylandı",MIN(L11,IF(P11="",0,P11)),L11)))</f>
      </c>
    </row>
    <row r="12" ht="18" customHeight="1" spans="1:17" x14ac:dyDescent="0.25">
      <c r="A12" s="6">
        <v>7</v>
      </c>
      <c r="B12" s="15"/>
      <c r="C12" s="16"/>
      <c r="D12" s="17"/>
      <c r="E12" s="16"/>
      <c r="F12" s="17"/>
      <c r="G12" s="17"/>
      <c r="H12" s="16"/>
      <c r="I12" s="11"/>
      <c r="J12" s="11"/>
      <c r="K12" s="11"/>
      <c r="L12" s="12">
        <f>IF(I12="","",ROUND(I12*IF(K12="",1,K12),2))</f>
      </c>
      <c r="M12" s="12">
        <f>IF(L12="","",L12-ROUND(IF(J12="",0,J12)*IF(K12="",1,K12),2))</f>
      </c>
      <c r="N12" s="16"/>
      <c r="O12" s="16"/>
      <c r="P12" s="13"/>
      <c r="Q12" s="12">
        <f>IF(L12="","",IF(OR(O12="Reddedildi",O12="Eksik Belge"),0,IF(O12="Kısmen Onaylandı",MIN(L12,IF(P12="",0,P12)),L12)))</f>
      </c>
    </row>
    <row r="13" ht="18" customHeight="1" spans="1:17" x14ac:dyDescent="0.25">
      <c r="A13" s="6">
        <v>8</v>
      </c>
      <c r="B13" s="15"/>
      <c r="C13" s="16"/>
      <c r="D13" s="17"/>
      <c r="E13" s="16"/>
      <c r="F13" s="17"/>
      <c r="G13" s="17"/>
      <c r="H13" s="16"/>
      <c r="I13" s="11"/>
      <c r="J13" s="11"/>
      <c r="K13" s="11"/>
      <c r="L13" s="12">
        <f>IF(I13="","",ROUND(I13*IF(K13="",1,K13),2))</f>
      </c>
      <c r="M13" s="12">
        <f>IF(L13="","",L13-ROUND(IF(J13="",0,J13)*IF(K13="",1,K13),2))</f>
      </c>
      <c r="N13" s="16"/>
      <c r="O13" s="16"/>
      <c r="P13" s="13"/>
      <c r="Q13" s="12">
        <f>IF(L13="","",IF(OR(O13="Reddedildi",O13="Eksik Belge"),0,IF(O13="Kısmen Onaylandı",MIN(L13,IF(P13="",0,P13)),L13)))</f>
      </c>
    </row>
    <row r="14" ht="18" customHeight="1" spans="1:17" x14ac:dyDescent="0.25">
      <c r="A14" s="6">
        <v>9</v>
      </c>
      <c r="B14" s="15"/>
      <c r="C14" s="16"/>
      <c r="D14" s="17"/>
      <c r="E14" s="16"/>
      <c r="F14" s="17"/>
      <c r="G14" s="17"/>
      <c r="H14" s="16"/>
      <c r="I14" s="11"/>
      <c r="J14" s="11"/>
      <c r="K14" s="11"/>
      <c r="L14" s="12">
        <f>IF(I14="","",ROUND(I14*IF(K14="",1,K14),2))</f>
      </c>
      <c r="M14" s="12">
        <f>IF(L14="","",L14-ROUND(IF(J14="",0,J14)*IF(K14="",1,K14),2))</f>
      </c>
      <c r="N14" s="16"/>
      <c r="O14" s="16"/>
      <c r="P14" s="13"/>
      <c r="Q14" s="12">
        <f>IF(L14="","",IF(OR(O14="Reddedildi",O14="Eksik Belge"),0,IF(O14="Kısmen Onaylandı",MIN(L14,IF(P14="",0,P14)),L14)))</f>
      </c>
    </row>
    <row r="15" ht="18" customHeight="1" spans="1:17" x14ac:dyDescent="0.25">
      <c r="A15" s="6">
        <v>10</v>
      </c>
      <c r="B15" s="15"/>
      <c r="C15" s="16"/>
      <c r="D15" s="17"/>
      <c r="E15" s="16"/>
      <c r="F15" s="17"/>
      <c r="G15" s="17"/>
      <c r="H15" s="16"/>
      <c r="I15" s="11"/>
      <c r="J15" s="11"/>
      <c r="K15" s="11"/>
      <c r="L15" s="12">
        <f>IF(I15="","",ROUND(I15*IF(K15="",1,K15),2))</f>
      </c>
      <c r="M15" s="12">
        <f>IF(L15="","",L15-ROUND(IF(J15="",0,J15)*IF(K15="",1,K15),2))</f>
      </c>
      <c r="N15" s="16"/>
      <c r="O15" s="16"/>
      <c r="P15" s="13"/>
      <c r="Q15" s="12">
        <f>IF(L15="","",IF(OR(O15="Reddedildi",O15="Eksik Belge"),0,IF(O15="Kısmen Onaylandı",MIN(L15,IF(P15="",0,P15)),L15)))</f>
      </c>
    </row>
    <row r="16" ht="18" customHeight="1" spans="1:17" x14ac:dyDescent="0.25">
      <c r="A16" s="6">
        <v>11</v>
      </c>
      <c r="B16" s="15"/>
      <c r="C16" s="16"/>
      <c r="D16" s="17"/>
      <c r="E16" s="16"/>
      <c r="F16" s="17"/>
      <c r="G16" s="17"/>
      <c r="H16" s="16"/>
      <c r="I16" s="11"/>
      <c r="J16" s="11"/>
      <c r="K16" s="11"/>
      <c r="L16" s="12">
        <f>IF(I16="","",ROUND(I16*IF(K16="",1,K16),2))</f>
      </c>
      <c r="M16" s="12">
        <f>IF(L16="","",L16-ROUND(IF(J16="",0,J16)*IF(K16="",1,K16),2))</f>
      </c>
      <c r="N16" s="16"/>
      <c r="O16" s="16"/>
      <c r="P16" s="13"/>
      <c r="Q16" s="12">
        <f>IF(L16="","",IF(OR(O16="Reddedildi",O16="Eksik Belge"),0,IF(O16="Kısmen Onaylandı",MIN(L16,IF(P16="",0,P16)),L16)))</f>
      </c>
    </row>
    <row r="17" ht="18" customHeight="1" spans="1:17" x14ac:dyDescent="0.25">
      <c r="A17" s="6">
        <v>12</v>
      </c>
      <c r="B17" s="15"/>
      <c r="C17" s="16"/>
      <c r="D17" s="17"/>
      <c r="E17" s="16"/>
      <c r="F17" s="17"/>
      <c r="G17" s="17"/>
      <c r="H17" s="16"/>
      <c r="I17" s="11"/>
      <c r="J17" s="11"/>
      <c r="K17" s="11"/>
      <c r="L17" s="12">
        <f>IF(I17="","",ROUND(I17*IF(K17="",1,K17),2))</f>
      </c>
      <c r="M17" s="12">
        <f>IF(L17="","",L17-ROUND(IF(J17="",0,J17)*IF(K17="",1,K17),2))</f>
      </c>
      <c r="N17" s="16"/>
      <c r="O17" s="16"/>
      <c r="P17" s="13"/>
      <c r="Q17" s="12">
        <f>IF(L17="","",IF(OR(O17="Reddedildi",O17="Eksik Belge"),0,IF(O17="Kısmen Onaylandı",MIN(L17,IF(P17="",0,P17)),L17)))</f>
      </c>
    </row>
    <row r="18" ht="18" customHeight="1" spans="1:17" x14ac:dyDescent="0.25">
      <c r="A18" s="6">
        <v>13</v>
      </c>
      <c r="B18" s="15"/>
      <c r="C18" s="16"/>
      <c r="D18" s="17"/>
      <c r="E18" s="16"/>
      <c r="F18" s="17"/>
      <c r="G18" s="17"/>
      <c r="H18" s="16"/>
      <c r="I18" s="11"/>
      <c r="J18" s="11"/>
      <c r="K18" s="11"/>
      <c r="L18" s="12">
        <f>IF(I18="","",ROUND(I18*IF(K18="",1,K18),2))</f>
      </c>
      <c r="M18" s="12">
        <f>IF(L18="","",L18-ROUND(IF(J18="",0,J18)*IF(K18="",1,K18),2))</f>
      </c>
      <c r="N18" s="16"/>
      <c r="O18" s="16"/>
      <c r="P18" s="13"/>
      <c r="Q18" s="12">
        <f>IF(L18="","",IF(OR(O18="Reddedildi",O18="Eksik Belge"),0,IF(O18="Kısmen Onaylandı",MIN(L18,IF(P18="",0,P18)),L18)))</f>
      </c>
    </row>
    <row r="19" ht="18" customHeight="1" spans="1:17" x14ac:dyDescent="0.25">
      <c r="A19" s="6">
        <v>14</v>
      </c>
      <c r="B19" s="15"/>
      <c r="C19" s="16"/>
      <c r="D19" s="17"/>
      <c r="E19" s="16"/>
      <c r="F19" s="17"/>
      <c r="G19" s="17"/>
      <c r="H19" s="16"/>
      <c r="I19" s="11"/>
      <c r="J19" s="11"/>
      <c r="K19" s="11"/>
      <c r="L19" s="12">
        <f>IF(I19="","",ROUND(I19*IF(K19="",1,K19),2))</f>
      </c>
      <c r="M19" s="12">
        <f>IF(L19="","",L19-ROUND(IF(J19="",0,J19)*IF(K19="",1,K19),2))</f>
      </c>
      <c r="N19" s="16"/>
      <c r="O19" s="16"/>
      <c r="P19" s="13"/>
      <c r="Q19" s="12">
        <f>IF(L19="","",IF(OR(O19="Reddedildi",O19="Eksik Belge"),0,IF(O19="Kısmen Onaylandı",MIN(L19,IF(P19="",0,P19)),L19)))</f>
      </c>
    </row>
    <row r="20" ht="18" customHeight="1" spans="1:17" x14ac:dyDescent="0.25">
      <c r="A20" s="6">
        <v>15</v>
      </c>
      <c r="B20" s="15"/>
      <c r="C20" s="16"/>
      <c r="D20" s="17"/>
      <c r="E20" s="16"/>
      <c r="F20" s="17"/>
      <c r="G20" s="17"/>
      <c r="H20" s="16"/>
      <c r="I20" s="11"/>
      <c r="J20" s="11"/>
      <c r="K20" s="11"/>
      <c r="L20" s="12">
        <f>IF(I20="","",ROUND(I20*IF(K20="",1,K20),2))</f>
      </c>
      <c r="M20" s="12">
        <f>IF(L20="","",L20-ROUND(IF(J20="",0,J20)*IF(K20="",1,K20),2))</f>
      </c>
      <c r="N20" s="16"/>
      <c r="O20" s="16"/>
      <c r="P20" s="13"/>
      <c r="Q20" s="12">
        <f>IF(L20="","",IF(OR(O20="Reddedildi",O20="Eksik Belge"),0,IF(O20="Kısmen Onaylandı",MIN(L20,IF(P20="",0,P20)),L20)))</f>
      </c>
    </row>
    <row r="21" ht="18" customHeight="1" spans="1:17" x14ac:dyDescent="0.25">
      <c r="A21" s="6">
        <v>16</v>
      </c>
      <c r="B21" s="15"/>
      <c r="C21" s="16"/>
      <c r="D21" s="17"/>
      <c r="E21" s="16"/>
      <c r="F21" s="17"/>
      <c r="G21" s="17"/>
      <c r="H21" s="16"/>
      <c r="I21" s="11"/>
      <c r="J21" s="11"/>
      <c r="K21" s="11"/>
      <c r="L21" s="12">
        <f>IF(I21="","",ROUND(I21*IF(K21="",1,K21),2))</f>
      </c>
      <c r="M21" s="12">
        <f>IF(L21="","",L21-ROUND(IF(J21="",0,J21)*IF(K21="",1,K21),2))</f>
      </c>
      <c r="N21" s="16"/>
      <c r="O21" s="16"/>
      <c r="P21" s="13"/>
      <c r="Q21" s="12">
        <f>IF(L21="","",IF(OR(O21="Reddedildi",O21="Eksik Belge"),0,IF(O21="Kısmen Onaylandı",MIN(L21,IF(P21="",0,P21)),L21)))</f>
      </c>
    </row>
    <row r="22" ht="18" customHeight="1" spans="1:17" x14ac:dyDescent="0.25">
      <c r="A22" s="6">
        <v>17</v>
      </c>
      <c r="B22" s="15"/>
      <c r="C22" s="16"/>
      <c r="D22" s="17"/>
      <c r="E22" s="16"/>
      <c r="F22" s="17"/>
      <c r="G22" s="17"/>
      <c r="H22" s="16"/>
      <c r="I22" s="11"/>
      <c r="J22" s="11"/>
      <c r="K22" s="11"/>
      <c r="L22" s="12">
        <f>IF(I22="","",ROUND(I22*IF(K22="",1,K22),2))</f>
      </c>
      <c r="M22" s="12">
        <f>IF(L22="","",L22-ROUND(IF(J22="",0,J22)*IF(K22="",1,K22),2))</f>
      </c>
      <c r="N22" s="16"/>
      <c r="O22" s="16"/>
      <c r="P22" s="13"/>
      <c r="Q22" s="12">
        <f>IF(L22="","",IF(OR(O22="Reddedildi",O22="Eksik Belge"),0,IF(O22="Kısmen Onaylandı",MIN(L22,IF(P22="",0,P22)),L22)))</f>
      </c>
    </row>
    <row r="23" ht="18" customHeight="1" spans="1:17" x14ac:dyDescent="0.25">
      <c r="A23" s="6">
        <v>18</v>
      </c>
      <c r="B23" s="15"/>
      <c r="C23" s="16"/>
      <c r="D23" s="17"/>
      <c r="E23" s="16"/>
      <c r="F23" s="17"/>
      <c r="G23" s="17"/>
      <c r="H23" s="16"/>
      <c r="I23" s="11"/>
      <c r="J23" s="11"/>
      <c r="K23" s="11"/>
      <c r="L23" s="12">
        <f>IF(I23="","",ROUND(I23*IF(K23="",1,K23),2))</f>
      </c>
      <c r="M23" s="12">
        <f>IF(L23="","",L23-ROUND(IF(J23="",0,J23)*IF(K23="",1,K23),2))</f>
      </c>
      <c r="N23" s="16"/>
      <c r="O23" s="16"/>
      <c r="P23" s="13"/>
      <c r="Q23" s="12">
        <f>IF(L23="","",IF(OR(O23="Reddedildi",O23="Eksik Belge"),0,IF(O23="Kısmen Onaylandı",MIN(L23,IF(P23="",0,P23)),L23)))</f>
      </c>
    </row>
    <row r="24" ht="18" customHeight="1" spans="1:17" x14ac:dyDescent="0.25">
      <c r="A24" s="6">
        <v>19</v>
      </c>
      <c r="B24" s="15"/>
      <c r="C24" s="16"/>
      <c r="D24" s="17"/>
      <c r="E24" s="16"/>
      <c r="F24" s="17"/>
      <c r="G24" s="17"/>
      <c r="H24" s="16"/>
      <c r="I24" s="11"/>
      <c r="J24" s="11"/>
      <c r="K24" s="11"/>
      <c r="L24" s="12">
        <f>IF(I24="","",ROUND(I24*IF(K24="",1,K24),2))</f>
      </c>
      <c r="M24" s="12">
        <f>IF(L24="","",L24-ROUND(IF(J24="",0,J24)*IF(K24="",1,K24),2))</f>
      </c>
      <c r="N24" s="16"/>
      <c r="O24" s="16"/>
      <c r="P24" s="13"/>
      <c r="Q24" s="12">
        <f>IF(L24="","",IF(OR(O24="Reddedildi",O24="Eksik Belge"),0,IF(O24="Kısmen Onaylandı",MIN(L24,IF(P24="",0,P24)),L24)))</f>
      </c>
    </row>
    <row r="25" ht="18" customHeight="1" spans="1:17" x14ac:dyDescent="0.25">
      <c r="A25" s="6">
        <v>20</v>
      </c>
      <c r="B25" s="15"/>
      <c r="C25" s="16"/>
      <c r="D25" s="17"/>
      <c r="E25" s="16"/>
      <c r="F25" s="17"/>
      <c r="G25" s="17"/>
      <c r="H25" s="16"/>
      <c r="I25" s="11"/>
      <c r="J25" s="11"/>
      <c r="K25" s="11"/>
      <c r="L25" s="12">
        <f>IF(I25="","",ROUND(I25*IF(K25="",1,K25),2))</f>
      </c>
      <c r="M25" s="12">
        <f>IF(L25="","",L25-ROUND(IF(J25="",0,J25)*IF(K25="",1,K25),2))</f>
      </c>
      <c r="N25" s="16"/>
      <c r="O25" s="16"/>
      <c r="P25" s="13"/>
      <c r="Q25" s="12">
        <f>IF(L25="","",IF(OR(O25="Reddedildi",O25="Eksik Belge"),0,IF(O25="Kısmen Onaylandı",MIN(L25,IF(P25="",0,P25)),L25)))</f>
      </c>
    </row>
    <row r="26" ht="18" customHeight="1" spans="1:17" x14ac:dyDescent="0.25">
      <c r="A26" s="6">
        <v>21</v>
      </c>
      <c r="B26" s="15"/>
      <c r="C26" s="16"/>
      <c r="D26" s="17"/>
      <c r="E26" s="16"/>
      <c r="F26" s="17"/>
      <c r="G26" s="17"/>
      <c r="H26" s="16"/>
      <c r="I26" s="11"/>
      <c r="J26" s="11"/>
      <c r="K26" s="11"/>
      <c r="L26" s="12">
        <f>IF(I26="","",ROUND(I26*IF(K26="",1,K26),2))</f>
      </c>
      <c r="M26" s="12">
        <f>IF(L26="","",L26-ROUND(IF(J26="",0,J26)*IF(K26="",1,K26),2))</f>
      </c>
      <c r="N26" s="16"/>
      <c r="O26" s="16"/>
      <c r="P26" s="13"/>
      <c r="Q26" s="12">
        <f>IF(L26="","",IF(OR(O26="Reddedildi",O26="Eksik Belge"),0,IF(O26="Kısmen Onaylandı",MIN(L26,IF(P26="",0,P26)),L26)))</f>
      </c>
    </row>
    <row r="27" ht="18" customHeight="1" spans="1:17" x14ac:dyDescent="0.25">
      <c r="A27" s="6">
        <v>22</v>
      </c>
      <c r="B27" s="15"/>
      <c r="C27" s="16"/>
      <c r="D27" s="17"/>
      <c r="E27" s="16"/>
      <c r="F27" s="17"/>
      <c r="G27" s="17"/>
      <c r="H27" s="16"/>
      <c r="I27" s="11"/>
      <c r="J27" s="11"/>
      <c r="K27" s="11"/>
      <c r="L27" s="12">
        <f>IF(I27="","",ROUND(I27*IF(K27="",1,K27),2))</f>
      </c>
      <c r="M27" s="12">
        <f>IF(L27="","",L27-ROUND(IF(J27="",0,J27)*IF(K27="",1,K27),2))</f>
      </c>
      <c r="N27" s="16"/>
      <c r="O27" s="16"/>
      <c r="P27" s="13"/>
      <c r="Q27" s="12">
        <f>IF(L27="","",IF(OR(O27="Reddedildi",O27="Eksik Belge"),0,IF(O27="Kısmen Onaylandı",MIN(L27,IF(P27="",0,P27)),L27)))</f>
      </c>
    </row>
    <row r="28" ht="18" customHeight="1" spans="1:17" x14ac:dyDescent="0.25">
      <c r="A28" s="6">
        <v>23</v>
      </c>
      <c r="B28" s="15"/>
      <c r="C28" s="16"/>
      <c r="D28" s="17"/>
      <c r="E28" s="16"/>
      <c r="F28" s="17"/>
      <c r="G28" s="17"/>
      <c r="H28" s="16"/>
      <c r="I28" s="11"/>
      <c r="J28" s="11"/>
      <c r="K28" s="11"/>
      <c r="L28" s="12">
        <f>IF(I28="","",ROUND(I28*IF(K28="",1,K28),2))</f>
      </c>
      <c r="M28" s="12">
        <f>IF(L28="","",L28-ROUND(IF(J28="",0,J28)*IF(K28="",1,K28),2))</f>
      </c>
      <c r="N28" s="16"/>
      <c r="O28" s="16"/>
      <c r="P28" s="13"/>
      <c r="Q28" s="12">
        <f>IF(L28="","",IF(OR(O28="Reddedildi",O28="Eksik Belge"),0,IF(O28="Kısmen Onaylandı",MIN(L28,IF(P28="",0,P28)),L28)))</f>
      </c>
    </row>
    <row r="29" ht="18" customHeight="1" spans="1:17" x14ac:dyDescent="0.25">
      <c r="A29" s="6">
        <v>24</v>
      </c>
      <c r="B29" s="15"/>
      <c r="C29" s="16"/>
      <c r="D29" s="17"/>
      <c r="E29" s="16"/>
      <c r="F29" s="17"/>
      <c r="G29" s="17"/>
      <c r="H29" s="16"/>
      <c r="I29" s="11"/>
      <c r="J29" s="11"/>
      <c r="K29" s="11"/>
      <c r="L29" s="12">
        <f>IF(I29="","",ROUND(I29*IF(K29="",1,K29),2))</f>
      </c>
      <c r="M29" s="12">
        <f>IF(L29="","",L29-ROUND(IF(J29="",0,J29)*IF(K29="",1,K29),2))</f>
      </c>
      <c r="N29" s="16"/>
      <c r="O29" s="16"/>
      <c r="P29" s="13"/>
      <c r="Q29" s="12">
        <f>IF(L29="","",IF(OR(O29="Reddedildi",O29="Eksik Belge"),0,IF(O29="Kısmen Onaylandı",MIN(L29,IF(P29="",0,P29)),L29)))</f>
      </c>
    </row>
    <row r="30" ht="18" customHeight="1" spans="1:17" x14ac:dyDescent="0.25">
      <c r="A30" s="6">
        <v>25</v>
      </c>
      <c r="B30" s="15"/>
      <c r="C30" s="16"/>
      <c r="D30" s="17"/>
      <c r="E30" s="16"/>
      <c r="F30" s="17"/>
      <c r="G30" s="17"/>
      <c r="H30" s="16"/>
      <c r="I30" s="11"/>
      <c r="J30" s="11"/>
      <c r="K30" s="11"/>
      <c r="L30" s="12">
        <f>IF(I30="","",ROUND(I30*IF(K30="",1,K30),2))</f>
      </c>
      <c r="M30" s="12">
        <f>IF(L30="","",L30-ROUND(IF(J30="",0,J30)*IF(K30="",1,K30),2))</f>
      </c>
      <c r="N30" s="16"/>
      <c r="O30" s="16"/>
      <c r="P30" s="13"/>
      <c r="Q30" s="12">
        <f>IF(L30="","",IF(OR(O30="Reddedildi",O30="Eksik Belge"),0,IF(O30="Kısmen Onaylandı",MIN(L30,IF(P30="",0,P30)),L30)))</f>
      </c>
    </row>
    <row r="31" ht="18" customHeight="1" spans="1:17" x14ac:dyDescent="0.25">
      <c r="A31" s="6">
        <v>26</v>
      </c>
      <c r="B31" s="15"/>
      <c r="C31" s="16"/>
      <c r="D31" s="17"/>
      <c r="E31" s="16"/>
      <c r="F31" s="17"/>
      <c r="G31" s="17"/>
      <c r="H31" s="16"/>
      <c r="I31" s="11"/>
      <c r="J31" s="11"/>
      <c r="K31" s="11"/>
      <c r="L31" s="12">
        <f>IF(I31="","",ROUND(I31*IF(K31="",1,K31),2))</f>
      </c>
      <c r="M31" s="12">
        <f>IF(L31="","",L31-ROUND(IF(J31="",0,J31)*IF(K31="",1,K31),2))</f>
      </c>
      <c r="N31" s="16"/>
      <c r="O31" s="16"/>
      <c r="P31" s="13"/>
      <c r="Q31" s="12">
        <f>IF(L31="","",IF(OR(O31="Reddedildi",O31="Eksik Belge"),0,IF(O31="Kısmen Onaylandı",MIN(L31,IF(P31="",0,P31)),L31)))</f>
      </c>
    </row>
    <row r="32" ht="18" customHeight="1" spans="1:17" x14ac:dyDescent="0.25">
      <c r="A32" s="6">
        <v>27</v>
      </c>
      <c r="B32" s="15"/>
      <c r="C32" s="16"/>
      <c r="D32" s="17"/>
      <c r="E32" s="16"/>
      <c r="F32" s="17"/>
      <c r="G32" s="17"/>
      <c r="H32" s="16"/>
      <c r="I32" s="11"/>
      <c r="J32" s="11"/>
      <c r="K32" s="11"/>
      <c r="L32" s="12">
        <f>IF(I32="","",ROUND(I32*IF(K32="",1,K32),2))</f>
      </c>
      <c r="M32" s="12">
        <f>IF(L32="","",L32-ROUND(IF(J32="",0,J32)*IF(K32="",1,K32),2))</f>
      </c>
      <c r="N32" s="16"/>
      <c r="O32" s="16"/>
      <c r="P32" s="13"/>
      <c r="Q32" s="12">
        <f>IF(L32="","",IF(OR(O32="Reddedildi",O32="Eksik Belge"),0,IF(O32="Kısmen Onaylandı",MIN(L32,IF(P32="",0,P32)),L32)))</f>
      </c>
    </row>
    <row r="33" ht="18" customHeight="1" spans="1:17" x14ac:dyDescent="0.25">
      <c r="A33" s="6">
        <v>28</v>
      </c>
      <c r="B33" s="15"/>
      <c r="C33" s="16"/>
      <c r="D33" s="17"/>
      <c r="E33" s="16"/>
      <c r="F33" s="17"/>
      <c r="G33" s="17"/>
      <c r="H33" s="16"/>
      <c r="I33" s="11"/>
      <c r="J33" s="11"/>
      <c r="K33" s="11"/>
      <c r="L33" s="12">
        <f>IF(I33="","",ROUND(I33*IF(K33="",1,K33),2))</f>
      </c>
      <c r="M33" s="12">
        <f>IF(L33="","",L33-ROUND(IF(J33="",0,J33)*IF(K33="",1,K33),2))</f>
      </c>
      <c r="N33" s="16"/>
      <c r="O33" s="16"/>
      <c r="P33" s="13"/>
      <c r="Q33" s="12">
        <f>IF(L33="","",IF(OR(O33="Reddedildi",O33="Eksik Belge"),0,IF(O33="Kısmen Onaylandı",MIN(L33,IF(P33="",0,P33)),L33)))</f>
      </c>
    </row>
    <row r="34" ht="18" customHeight="1" spans="1:17" x14ac:dyDescent="0.25">
      <c r="A34" s="6">
        <v>29</v>
      </c>
      <c r="B34" s="15"/>
      <c r="C34" s="16"/>
      <c r="D34" s="17"/>
      <c r="E34" s="16"/>
      <c r="F34" s="17"/>
      <c r="G34" s="17"/>
      <c r="H34" s="16"/>
      <c r="I34" s="11"/>
      <c r="J34" s="11"/>
      <c r="K34" s="11"/>
      <c r="L34" s="12">
        <f>IF(I34="","",ROUND(I34*IF(K34="",1,K34),2))</f>
      </c>
      <c r="M34" s="12">
        <f>IF(L34="","",L34-ROUND(IF(J34="",0,J34)*IF(K34="",1,K34),2))</f>
      </c>
      <c r="N34" s="16"/>
      <c r="O34" s="16"/>
      <c r="P34" s="13"/>
      <c r="Q34" s="12">
        <f>IF(L34="","",IF(OR(O34="Reddedildi",O34="Eksik Belge"),0,IF(O34="Kısmen Onaylandı",MIN(L34,IF(P34="",0,P34)),L34)))</f>
      </c>
    </row>
    <row r="35" ht="18" customHeight="1" spans="1:17" x14ac:dyDescent="0.25">
      <c r="A35" s="6">
        <v>30</v>
      </c>
      <c r="B35" s="15"/>
      <c r="C35" s="16"/>
      <c r="D35" s="17"/>
      <c r="E35" s="16"/>
      <c r="F35" s="17"/>
      <c r="G35" s="17"/>
      <c r="H35" s="16"/>
      <c r="I35" s="11"/>
      <c r="J35" s="11"/>
      <c r="K35" s="11"/>
      <c r="L35" s="12">
        <f>IF(I35="","",ROUND(I35*IF(K35="",1,K35),2))</f>
      </c>
      <c r="M35" s="12">
        <f>IF(L35="","",L35-ROUND(IF(J35="",0,J35)*IF(K35="",1,K35),2))</f>
      </c>
      <c r="N35" s="16"/>
      <c r="O35" s="16"/>
      <c r="P35" s="13"/>
      <c r="Q35" s="12">
        <f>IF(L35="","",IF(OR(O35="Reddedildi",O35="Eksik Belge"),0,IF(O35="Kısmen Onaylandı",MIN(L35,IF(P35="",0,P35)),L35)))</f>
      </c>
    </row>
    <row r="36" ht="18" customHeight="1" spans="1:17" x14ac:dyDescent="0.25">
      <c r="A36" s="6">
        <v>31</v>
      </c>
      <c r="B36" s="15"/>
      <c r="C36" s="16"/>
      <c r="D36" s="17"/>
      <c r="E36" s="16"/>
      <c r="F36" s="17"/>
      <c r="G36" s="17"/>
      <c r="H36" s="16"/>
      <c r="I36" s="11"/>
      <c r="J36" s="11"/>
      <c r="K36" s="11"/>
      <c r="L36" s="12">
        <f>IF(I36="","",ROUND(I36*IF(K36="",1,K36),2))</f>
      </c>
      <c r="M36" s="12">
        <f>IF(L36="","",L36-ROUND(IF(J36="",0,J36)*IF(K36="",1,K36),2))</f>
      </c>
      <c r="N36" s="16"/>
      <c r="O36" s="16"/>
      <c r="P36" s="13"/>
      <c r="Q36" s="12">
        <f>IF(L36="","",IF(OR(O36="Reddedildi",O36="Eksik Belge"),0,IF(O36="Kısmen Onaylandı",MIN(L36,IF(P36="",0,P36)),L36)))</f>
      </c>
    </row>
    <row r="37" ht="18" customHeight="1" spans="1:17" x14ac:dyDescent="0.25">
      <c r="A37" s="6">
        <v>32</v>
      </c>
      <c r="B37" s="15"/>
      <c r="C37" s="16"/>
      <c r="D37" s="17"/>
      <c r="E37" s="16"/>
      <c r="F37" s="17"/>
      <c r="G37" s="17"/>
      <c r="H37" s="16"/>
      <c r="I37" s="11"/>
      <c r="J37" s="11"/>
      <c r="K37" s="11"/>
      <c r="L37" s="12">
        <f>IF(I37="","",ROUND(I37*IF(K37="",1,K37),2))</f>
      </c>
      <c r="M37" s="12">
        <f>IF(L37="","",L37-ROUND(IF(J37="",0,J37)*IF(K37="",1,K37),2))</f>
      </c>
      <c r="N37" s="16"/>
      <c r="O37" s="16"/>
      <c r="P37" s="13"/>
      <c r="Q37" s="12">
        <f>IF(L37="","",IF(OR(O37="Reddedildi",O37="Eksik Belge"),0,IF(O37="Kısmen Onaylandı",MIN(L37,IF(P37="",0,P37)),L37)))</f>
      </c>
    </row>
    <row r="38" ht="18" customHeight="1" spans="1:17" x14ac:dyDescent="0.25">
      <c r="A38" s="6">
        <v>33</v>
      </c>
      <c r="B38" s="15"/>
      <c r="C38" s="16"/>
      <c r="D38" s="17"/>
      <c r="E38" s="16"/>
      <c r="F38" s="17"/>
      <c r="G38" s="17"/>
      <c r="H38" s="16"/>
      <c r="I38" s="11"/>
      <c r="J38" s="11"/>
      <c r="K38" s="11"/>
      <c r="L38" s="12">
        <f>IF(I38="","",ROUND(I38*IF(K38="",1,K38),2))</f>
      </c>
      <c r="M38" s="12">
        <f>IF(L38="","",L38-ROUND(IF(J38="",0,J38)*IF(K38="",1,K38),2))</f>
      </c>
      <c r="N38" s="16"/>
      <c r="O38" s="16"/>
      <c r="P38" s="13"/>
      <c r="Q38" s="12">
        <f>IF(L38="","",IF(OR(O38="Reddedildi",O38="Eksik Belge"),0,IF(O38="Kısmen Onaylandı",MIN(L38,IF(P38="",0,P38)),L38)))</f>
      </c>
    </row>
    <row r="39" ht="18" customHeight="1" spans="1:17" x14ac:dyDescent="0.25">
      <c r="A39" s="6">
        <v>34</v>
      </c>
      <c r="B39" s="15"/>
      <c r="C39" s="16"/>
      <c r="D39" s="17"/>
      <c r="E39" s="16"/>
      <c r="F39" s="17"/>
      <c r="G39" s="17"/>
      <c r="H39" s="16"/>
      <c r="I39" s="11"/>
      <c r="J39" s="11"/>
      <c r="K39" s="11"/>
      <c r="L39" s="12">
        <f>IF(I39="","",ROUND(I39*IF(K39="",1,K39),2))</f>
      </c>
      <c r="M39" s="12">
        <f>IF(L39="","",L39-ROUND(IF(J39="",0,J39)*IF(K39="",1,K39),2))</f>
      </c>
      <c r="N39" s="16"/>
      <c r="O39" s="16"/>
      <c r="P39" s="13"/>
      <c r="Q39" s="12">
        <f>IF(L39="","",IF(OR(O39="Reddedildi",O39="Eksik Belge"),0,IF(O39="Kısmen Onaylandı",MIN(L39,IF(P39="",0,P39)),L39)))</f>
      </c>
    </row>
    <row r="40" ht="18" customHeight="1" spans="1:17" x14ac:dyDescent="0.25">
      <c r="A40" s="6">
        <v>35</v>
      </c>
      <c r="B40" s="15"/>
      <c r="C40" s="16"/>
      <c r="D40" s="17"/>
      <c r="E40" s="16"/>
      <c r="F40" s="17"/>
      <c r="G40" s="17"/>
      <c r="H40" s="16"/>
      <c r="I40" s="11"/>
      <c r="J40" s="11"/>
      <c r="K40" s="11"/>
      <c r="L40" s="12">
        <f>IF(I40="","",ROUND(I40*IF(K40="",1,K40),2))</f>
      </c>
      <c r="M40" s="12">
        <f>IF(L40="","",L40-ROUND(IF(J40="",0,J40)*IF(K40="",1,K40),2))</f>
      </c>
      <c r="N40" s="16"/>
      <c r="O40" s="16"/>
      <c r="P40" s="13"/>
      <c r="Q40" s="12">
        <f>IF(L40="","",IF(OR(O40="Reddedildi",O40="Eksik Belge"),0,IF(O40="Kısmen Onaylandı",MIN(L40,IF(P40="",0,P40)),L40)))</f>
      </c>
    </row>
    <row r="41" ht="18" customHeight="1" spans="1:17" x14ac:dyDescent="0.25">
      <c r="A41" s="6">
        <v>36</v>
      </c>
      <c r="B41" s="15"/>
      <c r="C41" s="16"/>
      <c r="D41" s="17"/>
      <c r="E41" s="16"/>
      <c r="F41" s="17"/>
      <c r="G41" s="17"/>
      <c r="H41" s="16"/>
      <c r="I41" s="11"/>
      <c r="J41" s="11"/>
      <c r="K41" s="11"/>
      <c r="L41" s="12">
        <f>IF(I41="","",ROUND(I41*IF(K41="",1,K41),2))</f>
      </c>
      <c r="M41" s="12">
        <f>IF(L41="","",L41-ROUND(IF(J41="",0,J41)*IF(K41="",1,K41),2))</f>
      </c>
      <c r="N41" s="16"/>
      <c r="O41" s="16"/>
      <c r="P41" s="13"/>
      <c r="Q41" s="12">
        <f>IF(L41="","",IF(OR(O41="Reddedildi",O41="Eksik Belge"),0,IF(O41="Kısmen Onaylandı",MIN(L41,IF(P41="",0,P41)),L41)))</f>
      </c>
    </row>
    <row r="42" ht="18" customHeight="1" spans="1:17" x14ac:dyDescent="0.25">
      <c r="A42" s="6">
        <v>37</v>
      </c>
      <c r="B42" s="15"/>
      <c r="C42" s="16"/>
      <c r="D42" s="17"/>
      <c r="E42" s="16"/>
      <c r="F42" s="17"/>
      <c r="G42" s="17"/>
      <c r="H42" s="16"/>
      <c r="I42" s="11"/>
      <c r="J42" s="11"/>
      <c r="K42" s="11"/>
      <c r="L42" s="12">
        <f>IF(I42="","",ROUND(I42*IF(K42="",1,K42),2))</f>
      </c>
      <c r="M42" s="12">
        <f>IF(L42="","",L42-ROUND(IF(J42="",0,J42)*IF(K42="",1,K42),2))</f>
      </c>
      <c r="N42" s="16"/>
      <c r="O42" s="16"/>
      <c r="P42" s="13"/>
      <c r="Q42" s="12">
        <f>IF(L42="","",IF(OR(O42="Reddedildi",O42="Eksik Belge"),0,IF(O42="Kısmen Onaylandı",MIN(L42,IF(P42="",0,P42)),L42)))</f>
      </c>
    </row>
    <row r="43" ht="18" customHeight="1" spans="1:17" x14ac:dyDescent="0.25">
      <c r="A43" s="6">
        <v>38</v>
      </c>
      <c r="B43" s="15"/>
      <c r="C43" s="16"/>
      <c r="D43" s="17"/>
      <c r="E43" s="16"/>
      <c r="F43" s="17"/>
      <c r="G43" s="17"/>
      <c r="H43" s="16"/>
      <c r="I43" s="11"/>
      <c r="J43" s="11"/>
      <c r="K43" s="11"/>
      <c r="L43" s="12">
        <f>IF(I43="","",ROUND(I43*IF(K43="",1,K43),2))</f>
      </c>
      <c r="M43" s="12">
        <f>IF(L43="","",L43-ROUND(IF(J43="",0,J43)*IF(K43="",1,K43),2))</f>
      </c>
      <c r="N43" s="16"/>
      <c r="O43" s="16"/>
      <c r="P43" s="13"/>
      <c r="Q43" s="12">
        <f>IF(L43="","",IF(OR(O43="Reddedildi",O43="Eksik Belge"),0,IF(O43="Kısmen Onaylandı",MIN(L43,IF(P43="",0,P43)),L43)))</f>
      </c>
    </row>
    <row r="44" ht="18" customHeight="1" spans="1:17" x14ac:dyDescent="0.25">
      <c r="A44" s="6">
        <v>39</v>
      </c>
      <c r="B44" s="15"/>
      <c r="C44" s="16"/>
      <c r="D44" s="17"/>
      <c r="E44" s="16"/>
      <c r="F44" s="17"/>
      <c r="G44" s="17"/>
      <c r="H44" s="16"/>
      <c r="I44" s="11"/>
      <c r="J44" s="11"/>
      <c r="K44" s="11"/>
      <c r="L44" s="12">
        <f>IF(I44="","",ROUND(I44*IF(K44="",1,K44),2))</f>
      </c>
      <c r="M44" s="12">
        <f>IF(L44="","",L44-ROUND(IF(J44="",0,J44)*IF(K44="",1,K44),2))</f>
      </c>
      <c r="N44" s="16"/>
      <c r="O44" s="16"/>
      <c r="P44" s="13"/>
      <c r="Q44" s="12">
        <f>IF(L44="","",IF(OR(O44="Reddedildi",O44="Eksik Belge"),0,IF(O44="Kısmen Onaylandı",MIN(L44,IF(P44="",0,P44)),L44)))</f>
      </c>
    </row>
    <row r="45" ht="18" customHeight="1" spans="1:17" x14ac:dyDescent="0.25">
      <c r="A45" s="6">
        <v>40</v>
      </c>
      <c r="B45" s="15"/>
      <c r="C45" s="16"/>
      <c r="D45" s="17"/>
      <c r="E45" s="16"/>
      <c r="F45" s="17"/>
      <c r="G45" s="17"/>
      <c r="H45" s="16"/>
      <c r="I45" s="11"/>
      <c r="J45" s="11"/>
      <c r="K45" s="11"/>
      <c r="L45" s="12">
        <f>IF(I45="","",ROUND(I45*IF(K45="",1,K45),2))</f>
      </c>
      <c r="M45" s="12">
        <f>IF(L45="","",L45-ROUND(IF(J45="",0,J45)*IF(K45="",1,K45),2))</f>
      </c>
      <c r="N45" s="16"/>
      <c r="O45" s="16"/>
      <c r="P45" s="13"/>
      <c r="Q45" s="12">
        <f>IF(L45="","",IF(OR(O45="Reddedildi",O45="Eksik Belge"),0,IF(O45="Kısmen Onaylandı",MIN(L45,IF(P45="",0,P45)),L45)))</f>
      </c>
    </row>
    <row r="46" ht="22" customHeight="1" spans="1:17" x14ac:dyDescent="0.25">
      <c r="A46" s="18" t="s">
        <v>45</v>
      </c>
      <c r="B46" s="19"/>
      <c r="C46" s="18"/>
      <c r="D46" s="18"/>
      <c r="E46" s="18"/>
      <c r="F46" s="18"/>
      <c r="G46" s="18"/>
      <c r="H46" s="18"/>
      <c r="I46" s="20"/>
      <c r="J46" s="20"/>
      <c r="K46" s="20"/>
      <c r="L46" s="21">
        <f>SUM(L6:L45)</f>
      </c>
      <c r="M46" s="21">
        <f>SUM(M6:M45)</f>
      </c>
      <c r="N46" s="18"/>
      <c r="O46" s="18"/>
      <c r="P46" s="21"/>
      <c r="Q46" s="21">
        <f>SUM(Q6:Q45)</f>
      </c>
    </row>
  </sheetData>
  <autoFilter ref="A5:Q5"/>
  <conditionalFormatting sqref="N6:N45">
    <cfRule type="cellIs" dxfId="0" priority="1" operator="equal">
      <formula>"Hayır"</formula>
    </cfRule>
  </conditionalFormatting>
  <conditionalFormatting sqref="O6:O45">
    <cfRule type="cellIs" dxfId="1" priority="1" operator="equal">
      <formula>"Reddedildi"</formula>
    </cfRule>
  </conditionalFormatting>
  <conditionalFormatting sqref="O6:O45">
    <cfRule type="cellIs" dxfId="2" priority="1" operator="equal">
      <formula>"Eksik Belge"</formula>
    </cfRule>
  </conditionalFormatting>
  <conditionalFormatting sqref="O6:O45">
    <cfRule type="cellIs" dxfId="3" priority="1" operator="equal">
      <formula>"Onaylandı"</formula>
    </cfRule>
  </conditionalFormatting>
  <dataValidations count="12">
    <dataValidation type="date" operator="greaterThan" allowBlank="1" showErrorMessage="1" error="Geçerli bir tarih girin (GG.AA.YYYY)." sqref="B10:B45">
      <formula1>18264</formula1>
    </dataValidation>
    <dataValidation type="date" operator="greaterThan" allowBlank="1" showErrorMessage="1" error="Geçerli bir tarih girin (GG.AA.YYYY)." sqref="B6:B45">
      <formula1>18264</formula1>
    </dataValidation>
    <dataValidation type="list" allowBlank="1" showErrorMessage="1" errorTitle="Geçersiz değer" error="Listeden seçin: e-Fatura, e-Arşiv Fatura, Kağıt Fatura, Yazar Kasa Fişi, Bilet, Serbest Meslek Makbuzu, Diğer" sqref="C10:C45">
      <formula1>"e-Fatura,e-Arşiv Fatura,Kağıt Fatura,Yazar Kasa Fişi,Bilet,Serbest Meslek Makbuzu,Diğer"</formula1>
    </dataValidation>
    <dataValidation type="list" allowBlank="1" showErrorMessage="1" errorTitle="Geçersiz değer" error="Listeden seçin: e-Fatura, e-Arşiv Fatura, Kağıt Fatura, Yazar Kasa Fişi, Bilet, Serbest Meslek Makbuzu, Diğer" sqref="C6:C45">
      <formula1>"e-Fatura,e-Arşiv Fatura,Kağıt Fatura,Yazar Kasa Fişi,Bilet,Serbest Meslek Makbuzu,Diğer"</formula1>
    </dataValidation>
    <dataValidation type="list" allowBlank="1" showErrorMessage="1" errorTitle="Geçersiz değer" error="Listeden seçin: Ulaşım, Konaklama, Yemek, Akaryakıt / Araç, Otopark / Köprü / Otoyol, Temsil ve Ağırlama, Kırtasiye / Ofis, Diğer" sqref="E10:E45">
      <formula1>"Ulaşım,Konaklama,Yemek,Akaryakıt / Araç,Otopark / Köprü / Otoyol,Temsil ve Ağırlama,Kırtasiye / Ofis,Diğer"</formula1>
    </dataValidation>
    <dataValidation type="list" allowBlank="1" showErrorMessage="1" errorTitle="Geçersiz değer" error="Listeden seçin: Ulaşım, Konaklama, Yemek, Akaryakıt / Araç, Otopark / Köprü / Otoyol, Temsil ve Ağırlama, Kırtasiye / Ofis, Diğer" sqref="E6:E45">
      <formula1>"Ulaşım,Konaklama,Yemek,Akaryakıt / Araç,Otopark / Köprü / Otoyol,Temsil ve Ağırlama,Kırtasiye / Ofis,Diğer"</formula1>
    </dataValidation>
    <dataValidation type="list" allowBlank="1" showErrorMessage="1" errorTitle="Geçersiz değer" error="Listeden seçin: TL, USD, EUR, GBP, Diğer" sqref="H10:H45">
      <formula1>"TL,USD,EUR,GBP,Diğer"</formula1>
    </dataValidation>
    <dataValidation type="list" allowBlank="1" showErrorMessage="1" errorTitle="Geçersiz değer" error="Listeden seçin: TL, USD, EUR, GBP, Diğer" sqref="H6:H45">
      <formula1>"TL,USD,EUR,GBP,Diğer"</formula1>
    </dataValidation>
    <dataValidation type="list" allowBlank="1" showErrorMessage="1" errorTitle="Geçersiz değer" error="Listeden seçin: Evet, Hayır" sqref="N10:N45">
      <formula1>"Evet,Hayır"</formula1>
    </dataValidation>
    <dataValidation type="list" allowBlank="1" showErrorMessage="1" errorTitle="Geçersiz değer" error="Listeden seçin: Evet, Hayır" sqref="N6:N45">
      <formula1>"Evet,Hayır"</formula1>
    </dataValidation>
    <dataValidation type="list" allowBlank="1" showErrorMessage="1" errorTitle="Geçersiz değer" error="Listeden seçin: Onaylandı, Kısmen Onaylandı, Reddedildi, Eksik Belge" sqref="O10:O45">
      <formula1>"Onaylandı,Kısmen Onaylandı,Reddedildi,Eksik Belge"</formula1>
    </dataValidation>
    <dataValidation type="list" allowBlank="1" showErrorMessage="1" errorTitle="Geçersiz değer" error="Listeden seçin: Onaylandı, Kısmen Onaylandı, Reddedildi, Eksik Belge" sqref="O6:O45">
      <formula1>"Onaylandı,Kısmen Onaylandı,Reddedildi,Eksik Belge"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2" t="s">
        <v>46</v>
      </c>
    </row>
    <row r="6" ht="20" customHeight="1" spans="2:4" x14ac:dyDescent="0.25">
      <c r="B6" s="23" t="s">
        <v>47</v>
      </c>
      <c r="C6" s="24" t="s">
        <v>48</v>
      </c>
    </row>
    <row r="7" ht="20" customHeight="1" spans="2:4" x14ac:dyDescent="0.25">
      <c r="B7" s="23" t="s">
        <v>49</v>
      </c>
      <c r="C7" s="24" t="s">
        <v>50</v>
      </c>
    </row>
    <row r="8" ht="20" customHeight="1" spans="2:4" x14ac:dyDescent="0.25">
      <c r="B8" s="23" t="s">
        <v>51</v>
      </c>
      <c r="C8" s="24" t="s">
        <v>52</v>
      </c>
    </row>
    <row r="9" ht="20" customHeight="1" spans="2:4" x14ac:dyDescent="0.25">
      <c r="B9" s="23" t="s">
        <v>53</v>
      </c>
      <c r="C9" s="24" t="s">
        <v>54</v>
      </c>
    </row>
    <row r="10" ht="24" customHeight="1" spans="2:2" x14ac:dyDescent="0.25">
      <c r="B10" s="22" t="s">
        <v>55</v>
      </c>
    </row>
    <row r="11" ht="20" customHeight="1" spans="2:4" x14ac:dyDescent="0.25">
      <c r="B11" s="23" t="s">
        <v>56</v>
      </c>
      <c r="C11" s="25">
        <f>SUM('Masraf Listesi'!$L$6:$L$45)</f>
      </c>
    </row>
    <row r="12" ht="20" customHeight="1" spans="2:4" x14ac:dyDescent="0.25">
      <c r="B12" s="23" t="s">
        <v>57</v>
      </c>
      <c r="C12" s="25">
        <f>SUM('Masraf Listesi'!$Q$6:$Q$45)</f>
      </c>
    </row>
    <row r="13" ht="20" customHeight="1" spans="2:4" x14ac:dyDescent="0.25">
      <c r="B13" s="23" t="s">
        <v>58</v>
      </c>
      <c r="C13" s="25">
        <f>C11-C12</f>
      </c>
    </row>
    <row r="14" ht="20" customHeight="1" spans="2:4" x14ac:dyDescent="0.25">
      <c r="B14" s="23" t="s">
        <v>59</v>
      </c>
      <c r="C14" s="26">
        <v>0</v>
      </c>
      <c r="D14" s="27" t="s">
        <v>60</v>
      </c>
    </row>
    <row r="15" ht="20" customHeight="1" spans="2:4" x14ac:dyDescent="0.25">
      <c r="B15" s="23" t="s">
        <v>61</v>
      </c>
      <c r="C15" s="25">
        <f>MAX(0,C12-C14)</f>
      </c>
    </row>
    <row r="16" ht="20" customHeight="1" spans="2:4" x14ac:dyDescent="0.25">
      <c r="B16" s="23" t="s">
        <v>62</v>
      </c>
      <c r="C16" s="25">
        <f>MAX(0,C14-C12)</f>
      </c>
    </row>
    <row r="17" ht="20" customHeight="1" spans="2:4" x14ac:dyDescent="0.25">
      <c r="B17" s="23" t="s">
        <v>63</v>
      </c>
      <c r="C17" s="28">
        <f>COUNTIF('Masraf Listesi'!$N$6:$N$45,"Hayır")</f>
      </c>
    </row>
    <row r="18" ht="24" customHeight="1" spans="2:2" x14ac:dyDescent="0.25">
      <c r="B18" s="22" t="s">
        <v>64</v>
      </c>
    </row>
    <row r="19" ht="20" customHeight="1" spans="2:4" x14ac:dyDescent="0.25">
      <c r="B19" s="23" t="s">
        <v>22</v>
      </c>
      <c r="C19" s="25">
        <f>SUMIF('Masraf Listesi'!$E$6:$E$45,"Ulaşım",'Masraf Listesi'!$L$6:$L$45)</f>
      </c>
    </row>
    <row r="20" ht="20" customHeight="1" spans="2:4" x14ac:dyDescent="0.25">
      <c r="B20" s="23" t="s">
        <v>30</v>
      </c>
      <c r="C20" s="25">
        <f>SUMIF('Masraf Listesi'!$E$6:$E$45,"Konaklama",'Masraf Listesi'!$L$6:$L$45)</f>
      </c>
    </row>
    <row r="21" ht="20" customHeight="1" spans="2:4" x14ac:dyDescent="0.25">
      <c r="B21" s="23" t="s">
        <v>34</v>
      </c>
      <c r="C21" s="25">
        <f>SUMIF('Masraf Listesi'!$E$6:$E$45,"Yemek",'Masraf Listesi'!$L$6:$L$45)</f>
      </c>
    </row>
    <row r="22" ht="20" customHeight="1" spans="2:4" x14ac:dyDescent="0.25">
      <c r="B22" s="23" t="s">
        <v>65</v>
      </c>
      <c r="C22" s="25">
        <f>SUMIF('Masraf Listesi'!$E$6:$E$45,"Akaryakıt / Araç",'Masraf Listesi'!$L$6:$L$45)</f>
      </c>
    </row>
    <row r="23" ht="20" customHeight="1" spans="2:4" x14ac:dyDescent="0.25">
      <c r="B23" s="23" t="s">
        <v>66</v>
      </c>
      <c r="C23" s="25">
        <f>SUMIF('Masraf Listesi'!$E$6:$E$45,"Otopark / Köprü / Otoyol",'Masraf Listesi'!$L$6:$L$45)</f>
      </c>
    </row>
    <row r="24" ht="20" customHeight="1" spans="2:4" x14ac:dyDescent="0.25">
      <c r="B24" s="23" t="s">
        <v>67</v>
      </c>
      <c r="C24" s="25">
        <f>SUMIF('Masraf Listesi'!$E$6:$E$45,"Temsil ve Ağırlama",'Masraf Listesi'!$L$6:$L$45)</f>
      </c>
    </row>
    <row r="25" ht="20" customHeight="1" spans="2:4" x14ac:dyDescent="0.25">
      <c r="B25" s="23" t="s">
        <v>68</v>
      </c>
      <c r="C25" s="25">
        <f>SUMIF('Masraf Listesi'!$E$6:$E$45,"Kırtasiye / Ofis",'Masraf Listesi'!$L$6:$L$45)</f>
      </c>
    </row>
    <row r="26" ht="20" customHeight="1" spans="2:4" x14ac:dyDescent="0.25">
      <c r="B26" s="23" t="s">
        <v>40</v>
      </c>
      <c r="C26" s="25">
        <f>SUMIF('Masraf Listesi'!$E$6:$E$45,"Diğer",'Masraf Listesi'!$L$6:$L$45)</f>
      </c>
    </row>
    <row r="27" ht="24" customHeight="1" spans="2:2" x14ac:dyDescent="0.25">
      <c r="B27" s="22" t="s">
        <v>17</v>
      </c>
    </row>
    <row r="28" ht="20" customHeight="1" spans="2:4" x14ac:dyDescent="0.25">
      <c r="B28" s="23" t="s">
        <v>69</v>
      </c>
      <c r="C28" s="24" t="s">
        <v>70</v>
      </c>
    </row>
    <row r="29" ht="20" customHeight="1" spans="2:4" x14ac:dyDescent="0.25">
      <c r="B29" s="23" t="s">
        <v>71</v>
      </c>
      <c r="C29" s="24" t="s">
        <v>70</v>
      </c>
    </row>
    <row r="30" ht="20" customHeight="1" spans="2:4" x14ac:dyDescent="0.25">
      <c r="B30" s="23" t="s">
        <v>72</v>
      </c>
      <c r="C30" s="24" t="s">
        <v>70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73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29" t="s">
        <v>74</v>
      </c>
    </row>
    <row r="7" ht="22" customHeight="1" spans="2:2" x14ac:dyDescent="0.25">
      <c r="B7" s="30" t="s">
        <v>75</v>
      </c>
    </row>
    <row r="8" ht="18" customHeight="1" spans="2:2" x14ac:dyDescent="0.25">
      <c r="B8" s="29" t="s">
        <v>76</v>
      </c>
    </row>
    <row r="9" ht="30" customHeight="1" spans="2:2" x14ac:dyDescent="0.25">
      <c r="B9" s="29" t="s">
        <v>77</v>
      </c>
    </row>
    <row r="10" ht="30" customHeight="1" spans="2:2" x14ac:dyDescent="0.25">
      <c r="B10" s="29" t="s">
        <v>78</v>
      </c>
    </row>
    <row r="11" ht="18" customHeight="1" spans="2:2" x14ac:dyDescent="0.25">
      <c r="B11" s="29" t="s">
        <v>79</v>
      </c>
    </row>
    <row r="12" ht="18" customHeight="1" spans="2:2" x14ac:dyDescent="0.25">
      <c r="B12" s="29" t="s">
        <v>80</v>
      </c>
    </row>
    <row r="13" ht="30" customHeight="1" spans="2:2" x14ac:dyDescent="0.25">
      <c r="B13" s="29" t="s">
        <v>81</v>
      </c>
    </row>
    <row r="14" ht="30" customHeight="1" spans="2:2" x14ac:dyDescent="0.25">
      <c r="B14" s="29" t="s">
        <v>82</v>
      </c>
    </row>
    <row r="15" ht="8" customHeight="1" spans="2:2" x14ac:dyDescent="0.25">
      <c r="B15" s="29" t="s">
        <v>83</v>
      </c>
    </row>
    <row r="16" ht="30" customHeight="1" spans="2:2" x14ac:dyDescent="0.25">
      <c r="B16" s="31" t="s">
        <v>84</v>
      </c>
    </row>
    <row r="18" ht="20" customHeight="1" spans="2:2" x14ac:dyDescent="0.25">
      <c r="B18" s="32" t="s">
        <v>85</v>
      </c>
    </row>
    <row r="19" ht="30" customHeight="1" spans="2:2" x14ac:dyDescent="0.25">
      <c r="B19" s="29" t="s">
        <v>86</v>
      </c>
    </row>
    <row r="21" ht="18" customHeight="1" spans="2:2" x14ac:dyDescent="0.25">
      <c r="B21" s="33" t="s">
        <v>87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Masraf Listesi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Masraf Beyan Formu (Excel)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