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Zam Tablosu" state="visible" r:id="rId4"/>
    <sheet sheetId="2" name="Ücret Bantları" state="visible" r:id="rId5"/>
    <sheet sheetId="3" name="Parametreler" state="visible" r:id="rId6"/>
    <sheet sheetId="4" name="Bütçe Özeti" state="visible" r:id="rId7"/>
    <sheet sheetId="5" name="Nasıl Kullanılır" state="visible" r:id="rId8"/>
  </sheets>
  <definedNames>
    <definedName name="_xlnm.Print_Titles" localSheetId="0">'Zam Tablosu'!$5:$5</definedName>
    <definedName name="_xlnm.Print_Titles" localSheetId="1">'Ücret Bantları'!$5:$5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H5" authorId="0">
      <text>
        <r>
          <t>1 = Beklentilerin çok altında, 2 = Beklentilerin altında, 3 = Beklentileri karşılıyor, 4 = Beklentilerin üstünde, 5 = Olağanüstü</t>
        </r>
      </text>
    </comment>
    <comment ref="J5" authorId="0">
      <text>
        <r>
          <t>İsteğe bağlı. Doldurulursa matristeki öneri yerine bu oran uygulanır.</t>
        </r>
      </text>
    </comment>
    <comment ref="N5" authorId="0">
      <text>
        <r>
          <t>Mevcut ücret ÷ kademe orta noktası. %100 = bandın ortası.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F5" authorId="0">
      <text>
        <r>
          <t>(Max − Min) ÷ Min</t>
        </r>
      </text>
    </comment>
  </commentList>
</comments>
</file>

<file path=xl/sharedStrings.xml><?xml version="1.0" encoding="utf-8"?>
<sst xmlns="http://schemas.openxmlformats.org/spreadsheetml/2006/main" count="147" uniqueCount="122">
  <si>
    <t>Maaş Zam Takip ve Teklif Tablosu</t>
  </si>
  <si>
    <t>Dönem: [Zam Dönemi]  ·  Şirket: [Şirket Unvanı]</t>
  </si>
  <si>
    <t>ikpartner.com  ·  Ücretsiz İK şablonu  ·  0538 949 22 87</t>
  </si>
  <si>
    <t>Sıra</t>
  </si>
  <si>
    <t>Sicil No</t>
  </si>
  <si>
    <t>Ad Soyad</t>
  </si>
  <si>
    <t>Departman</t>
  </si>
  <si>
    <t>Unvan</t>
  </si>
  <si>
    <t>Kademe</t>
  </si>
  <si>
    <t>Mevcut Brüt Ücret</t>
  </si>
  <si>
    <t>Performans Puanı</t>
  </si>
  <si>
    <t>Önerilen Zam %</t>
  </si>
  <si>
    <t>Yönetici Teklifi %</t>
  </si>
  <si>
    <t>Uygulanan Zam %</t>
  </si>
  <si>
    <t>Yeni Brüt Ücret</t>
  </si>
  <si>
    <t>Aylık Artış Tutarı</t>
  </si>
  <si>
    <t>Mevcut Compa-Ratio</t>
  </si>
  <si>
    <t>Yeni Compa-Ratio</t>
  </si>
  <si>
    <t>Bant Durumu (Yeni)</t>
  </si>
  <si>
    <t>Asgari Ücret Kontrolü</t>
  </si>
  <si>
    <t>Onay Durumu</t>
  </si>
  <si>
    <t>Gerekçe / Not</t>
  </si>
  <si>
    <t>1001</t>
  </si>
  <si>
    <t>Örnek Çalışan A</t>
  </si>
  <si>
    <t>Satış</t>
  </si>
  <si>
    <t>Satış Uzmanı</t>
  </si>
  <si>
    <t>K3</t>
  </si>
  <si>
    <t>4</t>
  </si>
  <si>
    <t>Taslak</t>
  </si>
  <si>
    <t>Yıllık hedefin üzerinde gerçekleşme</t>
  </si>
  <si>
    <t>1002</t>
  </si>
  <si>
    <t>Örnek Çalışan B</t>
  </si>
  <si>
    <t>Finans</t>
  </si>
  <si>
    <t>Muhasebe Uzmanı</t>
  </si>
  <si>
    <t>3</t>
  </si>
  <si>
    <t>1003</t>
  </si>
  <si>
    <t>Örnek Çalışan C</t>
  </si>
  <si>
    <t>Operasyon</t>
  </si>
  <si>
    <t>Operasyon Sorumlusu</t>
  </si>
  <si>
    <t>K4</t>
  </si>
  <si>
    <t>5</t>
  </si>
  <si>
    <t>Yönetici Onayında</t>
  </si>
  <si>
    <t>Kritik rol; elde tutma riski</t>
  </si>
  <si>
    <t>1004</t>
  </si>
  <si>
    <t>Örnek Çalışan D</t>
  </si>
  <si>
    <t>İnsan Kaynakları</t>
  </si>
  <si>
    <t>İK Uzman Yardımcısı</t>
  </si>
  <si>
    <t>K1</t>
  </si>
  <si>
    <t>2</t>
  </si>
  <si>
    <t>Gelişim planı ile birlikte değerlendirilecek</t>
  </si>
  <si>
    <t>1005</t>
  </si>
  <si>
    <t>Örnek Çalışan E</t>
  </si>
  <si>
    <t>Bilgi Teknolojileri</t>
  </si>
  <si>
    <t>Yazılım Geliştirici</t>
  </si>
  <si>
    <t>K5</t>
  </si>
  <si>
    <t>TOPLAM</t>
  </si>
  <si>
    <t>Zam döneminde geçerli olacak ücret bantları (tutarlar örnektir)</t>
  </si>
  <si>
    <t>Kademe Tanımı</t>
  </si>
  <si>
    <t>Bant Min</t>
  </si>
  <si>
    <t>Bant Orta</t>
  </si>
  <si>
    <t>Bant Max</t>
  </si>
  <si>
    <t>Yayılım %</t>
  </si>
  <si>
    <t>Giriş / Asistan</t>
  </si>
  <si>
    <t>K2</t>
  </si>
  <si>
    <t>Uzman Yardımcısı</t>
  </si>
  <si>
    <t>Uzman</t>
  </si>
  <si>
    <t>Kıdemli Uzman / Sorumlu</t>
  </si>
  <si>
    <t>Yönetici</t>
  </si>
  <si>
    <t>K6</t>
  </si>
  <si>
    <t>Kıdemli Yönetici</t>
  </si>
  <si>
    <t>Zam Dönemi</t>
  </si>
  <si>
    <t>Zam dönemi</t>
  </si>
  <si>
    <t>[Ocak 2027]</t>
  </si>
  <si>
    <t>Yeni ücretlerin geçerlilik tarihi</t>
  </si>
  <si>
    <t>[GG.AA.YYYY]</t>
  </si>
  <si>
    <t>Bütçe</t>
  </si>
  <si>
    <t>Zam bütçesi oranı (mevcut aylık brüt bordroya göre)</t>
  </si>
  <si>
    <t>Örnek değer; onaylanan bütçe oranını girin.</t>
  </si>
  <si>
    <t>Zam Matrisi (performans puanına göre önerilen oran)</t>
  </si>
  <si>
    <t>Puan 1 – Beklentilerin çok altında</t>
  </si>
  <si>
    <t>Örnek oran</t>
  </si>
  <si>
    <t>Puan 2 – Beklentilerin altında</t>
  </si>
  <si>
    <t>Puan 3 – Beklentileri karşılıyor</t>
  </si>
  <si>
    <t>Puan 4 – Beklentilerin üstünde</t>
  </si>
  <si>
    <t>Puan 5 – Olağanüstü</t>
  </si>
  <si>
    <t>Yasal Alt Sınır</t>
  </si>
  <si>
    <t>Aylık brüt asgari ücret (01.01–31.12.2026)</t>
  </si>
  <si>
    <t>2026 tutarı; yeni yıl tutarı açıklanınca güncelleyin.</t>
  </si>
  <si>
    <t>Bütçe Karşılaştırması (aylık brüt)</t>
  </si>
  <si>
    <t>Toplam mevcut aylık brüt ücret</t>
  </si>
  <si>
    <t>Zam bütçesi (aylık)</t>
  </si>
  <si>
    <t>Mevcut toplam × bütçe oranı</t>
  </si>
  <si>
    <t>Planlanan toplam artış (aylık)</t>
  </si>
  <si>
    <t>Bütçe kullanım oranı</t>
  </si>
  <si>
    <t>Kalan bütçe (eksi ise aşım)</t>
  </si>
  <si>
    <t>Bütçe durumu</t>
  </si>
  <si>
    <t>Ağırlıklı ortalama zam oranı</t>
  </si>
  <si>
    <t>Yıllık brüt artış etkisi (12 ay)</t>
  </si>
  <si>
    <t>İşveren SGK payı ve diğer maliyetler hariç</t>
  </si>
  <si>
    <t>Uyarılar</t>
  </si>
  <si>
    <t>Asgari ücretin altında kalan kayıt</t>
  </si>
  <si>
    <t>Yeni ücreti bant üstünde kalan kayıt</t>
  </si>
  <si>
    <t>Yeni ücreti bant altında kalan kayıt</t>
  </si>
  <si>
    <t>Onay</t>
  </si>
  <si>
    <t>Hazırlayan (İK)</t>
  </si>
  <si>
    <t>[Ad Soyad]</t>
  </si>
  <si>
    <t>Onaylayan (Genel Müdür)</t>
  </si>
  <si>
    <t>Nasıl Kullanılır?</t>
  </si>
  <si>
    <t>Çalışanların mevcut brüt ücretini, performans puanını ve önerilen zam oranını tek tabloda toplayan; yeni ücreti, ücret bandındaki konumu (compa-ratio) ve toplam artışın zam bütçesine göre durumunu otomatik hesaplayan zam planlama tablosu. Tablodaki oranlar ve bant tutarları örnek değerdir; şirketinizin ücret politikasına göre değiştirin.</t>
  </si>
  <si>
    <t>Kullanım adımları</t>
  </si>
  <si>
    <t>1. Parametreler sayfasında zam dönemini, zam bütçesi oranını ve performans puanına göre önerilen zam oranlarını (zam matrisi) girin. Mavi zeminli hücreler giriş hücreleridir.</t>
  </si>
  <si>
    <t>2. Ücret Bantları sayfasında her kademe için bant minimum, orta nokta ve maksimum tutarlarını girin. Kademe kodları Zam Tablosu'ndaki açılır listeyle aynı olmalıdır (K1–K8).</t>
  </si>
  <si>
    <t>3. Zam Tablosu'nda her satıra bir çalışan yazın: kademe, mevcut aylık brüt ücret ve 1–5 arası performans puanı.</t>
  </si>
  <si>
    <t>4. Önerilen zam oranı matristen otomatik gelir. Yöneticinin farklı bir teklifi varsa "Yönetici Teklifi %" sütununa yazın; uygulanan oran bu teklifi esas alır.</t>
  </si>
  <si>
    <t>5. Yeni ücret, artış tutarı, compa-ratio ve bant durumu otomatik hesaplanır. "Bant üstü" veya "Asgari ücretin altında" uyarısı veren satırları gözden geçirin.</t>
  </si>
  <si>
    <t>6. Bütçe Özeti sayfasında toplam artışın bütçeye oranını ve kalan bütçeyi izleyin; bütçe aşılırsa teklifleri revize edin.</t>
  </si>
  <si>
    <t>7. Asgari ücret parametresi 2026 tutarıdır (33.030 TL); yeni yıl tutarı açıklandığında Parametreler sayfasında güncelleyin.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</si>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</sst>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/>
    <xf numFmtId="165" fontId="7" fillId="3" borderId="2" xfId="0" applyNumberFormat="1" applyFont="1" applyFill="1" applyBorder="1"/>
    <xf numFmtId="165" fontId="8" fillId="0" borderId="2" xfId="0" applyNumberFormat="1" applyFont="1" applyBorder="1"/>
    <xf numFmtId="164" fontId="7" fillId="3" borderId="2" xfId="0" applyNumberFormat="1" applyFont="1" applyFill="1" applyBorder="1"/>
    <xf numFmtId="9" fontId="7" fillId="3" borderId="2" xfId="0" applyNumberFormat="1" applyFont="1" applyFill="1" applyBorder="1"/>
    <xf numFmtId="0" fontId="7" fillId="3" borderId="2" xfId="0" applyFont="1" applyFill="1" applyBorder="1"/>
    <xf numFmtId="0" fontId="6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165" fontId="6" fillId="0" borderId="2" xfId="0" applyNumberFormat="1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165" fontId="9" fillId="4" borderId="3" xfId="0" applyNumberFormat="1" applyFont="1" applyFill="1" applyBorder="1"/>
    <xf numFmtId="9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165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164" fontId="11" fillId="5" borderId="2" xfId="0" applyNumberFormat="1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6"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4EC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16" customWidth="1"/>
    <col min="5" max="5" width="20" customWidth="1"/>
    <col min="7" max="7" width="15" customWidth="1"/>
    <col min="8" max="8" width="12" customWidth="1"/>
    <col min="9" max="11" width="11" customWidth="1"/>
    <col min="12" max="12" width="15" customWidth="1"/>
    <col min="13" max="13" width="14" customWidth="1"/>
    <col min="14" max="15" width="11" customWidth="1"/>
    <col min="16" max="16" width="13" customWidth="1"/>
    <col min="17" max="18" width="15" customWidth="1"/>
    <col min="19" max="19" width="28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30" customHeight="1" spans="1:1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x14ac:dyDescent="0.25">
      <c r="A6" s="6">
        <v>1</v>
      </c>
      <c r="B6" s="7" t="s">
        <v>22</v>
      </c>
      <c r="C6" s="7" t="s">
        <v>23</v>
      </c>
      <c r="D6" s="7" t="s">
        <v>24</v>
      </c>
      <c r="E6" s="7" t="s">
        <v>25</v>
      </c>
      <c r="F6" s="8" t="s">
        <v>26</v>
      </c>
      <c r="G6" s="9">
        <v>52000</v>
      </c>
      <c r="H6" s="8" t="s">
        <v>27</v>
      </c>
      <c r="I6" s="10">
        <f>IF(OR(C6="",H6=""),"",CHOOSE(VALUE(H6),'Parametreler'!$C$11,'Parametreler'!$C$12,'Parametreler'!$C$13,'Parametreler'!$C$14,'Parametreler'!$C$15))</f>
      </c>
      <c r="J6" s="11"/>
      <c r="K6" s="10">
        <f>IF(C6="","",IF(J6&lt;&gt;"",J6,IF(I6="",0,I6)))</f>
      </c>
      <c r="L6" s="12">
        <f>IF(OR(C6="",G6=""),"",ROUND(G6*(1+K6),2))</f>
      </c>
      <c r="M6" s="12">
        <f>IF(L6="","",L6-G6)</f>
      </c>
      <c r="N6" s="13">
        <f>IF(OR(L6="",F6=""),"",IFERROR(G6/INDEX('Ücret Bantları'!$D$6:$D$17,MATCH(F6,'Ücret Bantları'!$A$6:$A$17,0)),""))</f>
      </c>
      <c r="O6" s="13">
        <f>IF(OR(L6="",F6=""),"",IFERROR(L6/INDEX('Ücret Bantları'!$D$6:$D$17,MATCH(F6,'Ücret Bantları'!$A$6:$A$17,0)),""))</f>
      </c>
      <c r="P6" s="14">
        <f>IF(OR(L6="",F6=""),"",IFERROR(IF(L6&lt;INDEX('Ücret Bantları'!$C$6:$C$17,MATCH(F6,'Ücret Bantları'!$A$6:$A$17,0)),"Bant altı",IF(L6&gt;INDEX('Ücret Bantları'!$E$6:$E$17,MATCH(F6,'Ücret Bantları'!$A$6:$A$17,0)),"Bant üstü","Bant içi")),"Kademe yok"))</f>
      </c>
      <c r="Q6" s="14">
        <f>IF(L6="","",IF(L6&lt;'Parametreler'!$C$17,"Asgari ücretin altında","Uygun"))</f>
      </c>
      <c r="R6" s="8" t="s">
        <v>28</v>
      </c>
      <c r="S6" s="15" t="s">
        <v>29</v>
      </c>
    </row>
    <row r="7" spans="1:19" x14ac:dyDescent="0.25">
      <c r="A7" s="6">
        <v>2</v>
      </c>
      <c r="B7" s="7" t="s">
        <v>30</v>
      </c>
      <c r="C7" s="7" t="s">
        <v>31</v>
      </c>
      <c r="D7" s="7" t="s">
        <v>32</v>
      </c>
      <c r="E7" s="7" t="s">
        <v>33</v>
      </c>
      <c r="F7" s="8" t="s">
        <v>26</v>
      </c>
      <c r="G7" s="9">
        <v>70000</v>
      </c>
      <c r="H7" s="8" t="s">
        <v>34</v>
      </c>
      <c r="I7" s="10">
        <f>IF(OR(C7="",H7=""),"",CHOOSE(VALUE(H7),'Parametreler'!$C$11,'Parametreler'!$C$12,'Parametreler'!$C$13,'Parametreler'!$C$14,'Parametreler'!$C$15))</f>
      </c>
      <c r="J7" s="11"/>
      <c r="K7" s="10">
        <f>IF(C7="","",IF(J7&lt;&gt;"",J7,IF(I7="",0,I7)))</f>
      </c>
      <c r="L7" s="12">
        <f>IF(OR(C7="",G7=""),"",ROUND(G7*(1+K7),2))</f>
      </c>
      <c r="M7" s="12">
        <f>IF(L7="","",L7-G7)</f>
      </c>
      <c r="N7" s="13">
        <f>IF(OR(L7="",F7=""),"",IFERROR(G7/INDEX('Ücret Bantları'!$D$6:$D$17,MATCH(F7,'Ücret Bantları'!$A$6:$A$17,0)),""))</f>
      </c>
      <c r="O7" s="13">
        <f>IF(OR(L7="",F7=""),"",IFERROR(L7/INDEX('Ücret Bantları'!$D$6:$D$17,MATCH(F7,'Ücret Bantları'!$A$6:$A$17,0)),""))</f>
      </c>
      <c r="P7" s="14">
        <f>IF(OR(L7="",F7=""),"",IFERROR(IF(L7&lt;INDEX('Ücret Bantları'!$C$6:$C$17,MATCH(F7,'Ücret Bantları'!$A$6:$A$17,0)),"Bant altı",IF(L7&gt;INDEX('Ücret Bantları'!$E$6:$E$17,MATCH(F7,'Ücret Bantları'!$A$6:$A$17,0)),"Bant üstü","Bant içi")),"Kademe yok"))</f>
      </c>
      <c r="Q7" s="14">
        <f>IF(L7="","",IF(L7&lt;'Parametreler'!$C$17,"Asgari ücretin altında","Uygun"))</f>
      </c>
      <c r="R7" s="8" t="s">
        <v>28</v>
      </c>
      <c r="S7" s="16"/>
    </row>
    <row r="8" spans="1:19" x14ac:dyDescent="0.25">
      <c r="A8" s="6">
        <v>3</v>
      </c>
      <c r="B8" s="7" t="s">
        <v>35</v>
      </c>
      <c r="C8" s="7" t="s">
        <v>36</v>
      </c>
      <c r="D8" s="7" t="s">
        <v>37</v>
      </c>
      <c r="E8" s="7" t="s">
        <v>38</v>
      </c>
      <c r="F8" s="8" t="s">
        <v>39</v>
      </c>
      <c r="G8" s="9">
        <v>70000</v>
      </c>
      <c r="H8" s="8" t="s">
        <v>40</v>
      </c>
      <c r="I8" s="10">
        <f>IF(OR(C8="",H8=""),"",CHOOSE(VALUE(H8),'Parametreler'!$C$11,'Parametreler'!$C$12,'Parametreler'!$C$13,'Parametreler'!$C$14,'Parametreler'!$C$15))</f>
      </c>
      <c r="J8" s="17">
        <v>0.38</v>
      </c>
      <c r="K8" s="10">
        <f>IF(C8="","",IF(J8&lt;&gt;"",J8,IF(I8="",0,I8)))</f>
      </c>
      <c r="L8" s="12">
        <f>IF(OR(C8="",G8=""),"",ROUND(G8*(1+K8),2))</f>
      </c>
      <c r="M8" s="12">
        <f>IF(L8="","",L8-G8)</f>
      </c>
      <c r="N8" s="13">
        <f>IF(OR(L8="",F8=""),"",IFERROR(G8/INDEX('Ücret Bantları'!$D$6:$D$17,MATCH(F8,'Ücret Bantları'!$A$6:$A$17,0)),""))</f>
      </c>
      <c r="O8" s="13">
        <f>IF(OR(L8="",F8=""),"",IFERROR(L8/INDEX('Ücret Bantları'!$D$6:$D$17,MATCH(F8,'Ücret Bantları'!$A$6:$A$17,0)),""))</f>
      </c>
      <c r="P8" s="14">
        <f>IF(OR(L8="",F8=""),"",IFERROR(IF(L8&lt;INDEX('Ücret Bantları'!$C$6:$C$17,MATCH(F8,'Ücret Bantları'!$A$6:$A$17,0)),"Bant altı",IF(L8&gt;INDEX('Ücret Bantları'!$E$6:$E$17,MATCH(F8,'Ücret Bantları'!$A$6:$A$17,0)),"Bant üstü","Bant içi")),"Kademe yok"))</f>
      </c>
      <c r="Q8" s="14">
        <f>IF(L8="","",IF(L8&lt;'Parametreler'!$C$17,"Asgari ücretin altında","Uygun"))</f>
      </c>
      <c r="R8" s="8" t="s">
        <v>41</v>
      </c>
      <c r="S8" s="15" t="s">
        <v>42</v>
      </c>
    </row>
    <row r="9" spans="1:19" x14ac:dyDescent="0.25">
      <c r="A9" s="6">
        <v>4</v>
      </c>
      <c r="B9" s="7" t="s">
        <v>43</v>
      </c>
      <c r="C9" s="7" t="s">
        <v>44</v>
      </c>
      <c r="D9" s="7" t="s">
        <v>45</v>
      </c>
      <c r="E9" s="7" t="s">
        <v>46</v>
      </c>
      <c r="F9" s="8" t="s">
        <v>47</v>
      </c>
      <c r="G9" s="9">
        <v>36000</v>
      </c>
      <c r="H9" s="8" t="s">
        <v>48</v>
      </c>
      <c r="I9" s="10">
        <f>IF(OR(C9="",H9=""),"",CHOOSE(VALUE(H9),'Parametreler'!$C$11,'Parametreler'!$C$12,'Parametreler'!$C$13,'Parametreler'!$C$14,'Parametreler'!$C$15))</f>
      </c>
      <c r="J9" s="11"/>
      <c r="K9" s="10">
        <f>IF(C9="","",IF(J9&lt;&gt;"",J9,IF(I9="",0,I9)))</f>
      </c>
      <c r="L9" s="12">
        <f>IF(OR(C9="",G9=""),"",ROUND(G9*(1+K9),2))</f>
      </c>
      <c r="M9" s="12">
        <f>IF(L9="","",L9-G9)</f>
      </c>
      <c r="N9" s="13">
        <f>IF(OR(L9="",F9=""),"",IFERROR(G9/INDEX('Ücret Bantları'!$D$6:$D$17,MATCH(F9,'Ücret Bantları'!$A$6:$A$17,0)),""))</f>
      </c>
      <c r="O9" s="13">
        <f>IF(OR(L9="",F9=""),"",IFERROR(L9/INDEX('Ücret Bantları'!$D$6:$D$17,MATCH(F9,'Ücret Bantları'!$A$6:$A$17,0)),""))</f>
      </c>
      <c r="P9" s="14">
        <f>IF(OR(L9="",F9=""),"",IFERROR(IF(L9&lt;INDEX('Ücret Bantları'!$C$6:$C$17,MATCH(F9,'Ücret Bantları'!$A$6:$A$17,0)),"Bant altı",IF(L9&gt;INDEX('Ücret Bantları'!$E$6:$E$17,MATCH(F9,'Ücret Bantları'!$A$6:$A$17,0)),"Bant üstü","Bant içi")),"Kademe yok"))</f>
      </c>
      <c r="Q9" s="14">
        <f>IF(L9="","",IF(L9&lt;'Parametreler'!$C$17,"Asgari ücretin altında","Uygun"))</f>
      </c>
      <c r="R9" s="8" t="s">
        <v>28</v>
      </c>
      <c r="S9" s="15" t="s">
        <v>49</v>
      </c>
    </row>
    <row r="10" spans="1:19" x14ac:dyDescent="0.25">
      <c r="A10" s="6">
        <v>5</v>
      </c>
      <c r="B10" s="7" t="s">
        <v>50</v>
      </c>
      <c r="C10" s="7" t="s">
        <v>51</v>
      </c>
      <c r="D10" s="7" t="s">
        <v>52</v>
      </c>
      <c r="E10" s="7" t="s">
        <v>53</v>
      </c>
      <c r="F10" s="8" t="s">
        <v>54</v>
      </c>
      <c r="G10" s="9">
        <v>98000</v>
      </c>
      <c r="H10" s="8" t="s">
        <v>34</v>
      </c>
      <c r="I10" s="10">
        <f>IF(OR(C10="",H10=""),"",CHOOSE(VALUE(H10),'Parametreler'!$C$11,'Parametreler'!$C$12,'Parametreler'!$C$13,'Parametreler'!$C$14,'Parametreler'!$C$15))</f>
      </c>
      <c r="J10" s="11"/>
      <c r="K10" s="10">
        <f>IF(C10="","",IF(J10&lt;&gt;"",J10,IF(I10="",0,I10)))</f>
      </c>
      <c r="L10" s="12">
        <f>IF(OR(C10="",G10=""),"",ROUND(G10*(1+K10),2))</f>
      </c>
      <c r="M10" s="12">
        <f>IF(L10="","",L10-G10)</f>
      </c>
      <c r="N10" s="13">
        <f>IF(OR(L10="",F10=""),"",IFERROR(G10/INDEX('Ücret Bantları'!$D$6:$D$17,MATCH(F10,'Ücret Bantları'!$A$6:$A$17,0)),""))</f>
      </c>
      <c r="O10" s="13">
        <f>IF(OR(L10="",F10=""),"",IFERROR(L10/INDEX('Ücret Bantları'!$D$6:$D$17,MATCH(F10,'Ücret Bantları'!$A$6:$A$17,0)),""))</f>
      </c>
      <c r="P10" s="14">
        <f>IF(OR(L10="",F10=""),"",IFERROR(IF(L10&lt;INDEX('Ücret Bantları'!$C$6:$C$17,MATCH(F10,'Ücret Bantları'!$A$6:$A$17,0)),"Bant altı",IF(L10&gt;INDEX('Ücret Bantları'!$E$6:$E$17,MATCH(F10,'Ücret Bantları'!$A$6:$A$17,0)),"Bant üstü","Bant içi")),"Kademe yok"))</f>
      </c>
      <c r="Q10" s="14">
        <f>IF(L10="","",IF(L10&lt;'Parametreler'!$C$17,"Asgari ücretin altında","Uygun"))</f>
      </c>
      <c r="R10" s="8" t="s">
        <v>28</v>
      </c>
      <c r="S10" s="16"/>
    </row>
    <row r="11" spans="1:19" x14ac:dyDescent="0.25">
      <c r="A11" s="6">
        <v>6</v>
      </c>
      <c r="B11" s="18"/>
      <c r="C11" s="18"/>
      <c r="D11" s="18"/>
      <c r="E11" s="18"/>
      <c r="F11" s="19"/>
      <c r="G11" s="20"/>
      <c r="H11" s="19"/>
      <c r="I11" s="10">
        <f>IF(OR(C11="",H11=""),"",CHOOSE(VALUE(H11),'Parametreler'!$C$11,'Parametreler'!$C$12,'Parametreler'!$C$13,'Parametreler'!$C$14,'Parametreler'!$C$15))</f>
      </c>
      <c r="J11" s="11"/>
      <c r="K11" s="10">
        <f>IF(C11="","",IF(J11&lt;&gt;"",J11,IF(I11="",0,I11)))</f>
      </c>
      <c r="L11" s="12">
        <f>IF(OR(C11="",G11=""),"",ROUND(G11*(1+K11),2))</f>
      </c>
      <c r="M11" s="12">
        <f>IF(L11="","",L11-G11)</f>
      </c>
      <c r="N11" s="13">
        <f>IF(OR(L11="",F11=""),"",IFERROR(G11/INDEX('Ücret Bantları'!$D$6:$D$17,MATCH(F11,'Ücret Bantları'!$A$6:$A$17,0)),""))</f>
      </c>
      <c r="O11" s="13">
        <f>IF(OR(L11="",F11=""),"",IFERROR(L11/INDEX('Ücret Bantları'!$D$6:$D$17,MATCH(F11,'Ücret Bantları'!$A$6:$A$17,0)),""))</f>
      </c>
      <c r="P11" s="14">
        <f>IF(OR(L11="",F11=""),"",IFERROR(IF(L11&lt;INDEX('Ücret Bantları'!$C$6:$C$17,MATCH(F11,'Ücret Bantları'!$A$6:$A$17,0)),"Bant altı",IF(L11&gt;INDEX('Ücret Bantları'!$E$6:$E$17,MATCH(F11,'Ücret Bantları'!$A$6:$A$17,0)),"Bant üstü","Bant içi")),"Kademe yok"))</f>
      </c>
      <c r="Q11" s="14">
        <f>IF(L11="","",IF(L11&lt;'Parametreler'!$C$17,"Asgari ücretin altında","Uygun"))</f>
      </c>
      <c r="R11" s="19"/>
      <c r="S11" s="16"/>
    </row>
    <row r="12" spans="1:19" x14ac:dyDescent="0.25">
      <c r="A12" s="6">
        <v>7</v>
      </c>
      <c r="B12" s="18"/>
      <c r="C12" s="18"/>
      <c r="D12" s="18"/>
      <c r="E12" s="18"/>
      <c r="F12" s="19"/>
      <c r="G12" s="20"/>
      <c r="H12" s="19"/>
      <c r="I12" s="10">
        <f>IF(OR(C12="",H12=""),"",CHOOSE(VALUE(H12),'Parametreler'!$C$11,'Parametreler'!$C$12,'Parametreler'!$C$13,'Parametreler'!$C$14,'Parametreler'!$C$15))</f>
      </c>
      <c r="J12" s="11"/>
      <c r="K12" s="10">
        <f>IF(C12="","",IF(J12&lt;&gt;"",J12,IF(I12="",0,I12)))</f>
      </c>
      <c r="L12" s="12">
        <f>IF(OR(C12="",G12=""),"",ROUND(G12*(1+K12),2))</f>
      </c>
      <c r="M12" s="12">
        <f>IF(L12="","",L12-G12)</f>
      </c>
      <c r="N12" s="13">
        <f>IF(OR(L12="",F12=""),"",IFERROR(G12/INDEX('Ücret Bantları'!$D$6:$D$17,MATCH(F12,'Ücret Bantları'!$A$6:$A$17,0)),""))</f>
      </c>
      <c r="O12" s="13">
        <f>IF(OR(L12="",F12=""),"",IFERROR(L12/INDEX('Ücret Bantları'!$D$6:$D$17,MATCH(F12,'Ücret Bantları'!$A$6:$A$17,0)),""))</f>
      </c>
      <c r="P12" s="14">
        <f>IF(OR(L12="",F12=""),"",IFERROR(IF(L12&lt;INDEX('Ücret Bantları'!$C$6:$C$17,MATCH(F12,'Ücret Bantları'!$A$6:$A$17,0)),"Bant altı",IF(L12&gt;INDEX('Ücret Bantları'!$E$6:$E$17,MATCH(F12,'Ücret Bantları'!$A$6:$A$17,0)),"Bant üstü","Bant içi")),"Kademe yok"))</f>
      </c>
      <c r="Q12" s="14">
        <f>IF(L12="","",IF(L12&lt;'Parametreler'!$C$17,"Asgari ücretin altında","Uygun"))</f>
      </c>
      <c r="R12" s="19"/>
      <c r="S12" s="16"/>
    </row>
    <row r="13" spans="1:19" x14ac:dyDescent="0.25">
      <c r="A13" s="6">
        <v>8</v>
      </c>
      <c r="B13" s="18"/>
      <c r="C13" s="18"/>
      <c r="D13" s="18"/>
      <c r="E13" s="18"/>
      <c r="F13" s="19"/>
      <c r="G13" s="20"/>
      <c r="H13" s="19"/>
      <c r="I13" s="10">
        <f>IF(OR(C13="",H13=""),"",CHOOSE(VALUE(H13),'Parametreler'!$C$11,'Parametreler'!$C$12,'Parametreler'!$C$13,'Parametreler'!$C$14,'Parametreler'!$C$15))</f>
      </c>
      <c r="J13" s="11"/>
      <c r="K13" s="10">
        <f>IF(C13="","",IF(J13&lt;&gt;"",J13,IF(I13="",0,I13)))</f>
      </c>
      <c r="L13" s="12">
        <f>IF(OR(C13="",G13=""),"",ROUND(G13*(1+K13),2))</f>
      </c>
      <c r="M13" s="12">
        <f>IF(L13="","",L13-G13)</f>
      </c>
      <c r="N13" s="13">
        <f>IF(OR(L13="",F13=""),"",IFERROR(G13/INDEX('Ücret Bantları'!$D$6:$D$17,MATCH(F13,'Ücret Bantları'!$A$6:$A$17,0)),""))</f>
      </c>
      <c r="O13" s="13">
        <f>IF(OR(L13="",F13=""),"",IFERROR(L13/INDEX('Ücret Bantları'!$D$6:$D$17,MATCH(F13,'Ücret Bantları'!$A$6:$A$17,0)),""))</f>
      </c>
      <c r="P13" s="14">
        <f>IF(OR(L13="",F13=""),"",IFERROR(IF(L13&lt;INDEX('Ücret Bantları'!$C$6:$C$17,MATCH(F13,'Ücret Bantları'!$A$6:$A$17,0)),"Bant altı",IF(L13&gt;INDEX('Ücret Bantları'!$E$6:$E$17,MATCH(F13,'Ücret Bantları'!$A$6:$A$17,0)),"Bant üstü","Bant içi")),"Kademe yok"))</f>
      </c>
      <c r="Q13" s="14">
        <f>IF(L13="","",IF(L13&lt;'Parametreler'!$C$17,"Asgari ücretin altında","Uygun"))</f>
      </c>
      <c r="R13" s="19"/>
      <c r="S13" s="16"/>
    </row>
    <row r="14" spans="1:19" x14ac:dyDescent="0.25">
      <c r="A14" s="6">
        <v>9</v>
      </c>
      <c r="B14" s="18"/>
      <c r="C14" s="18"/>
      <c r="D14" s="18"/>
      <c r="E14" s="18"/>
      <c r="F14" s="19"/>
      <c r="G14" s="20"/>
      <c r="H14" s="19"/>
      <c r="I14" s="10">
        <f>IF(OR(C14="",H14=""),"",CHOOSE(VALUE(H14),'Parametreler'!$C$11,'Parametreler'!$C$12,'Parametreler'!$C$13,'Parametreler'!$C$14,'Parametreler'!$C$15))</f>
      </c>
      <c r="J14" s="11"/>
      <c r="K14" s="10">
        <f>IF(C14="","",IF(J14&lt;&gt;"",J14,IF(I14="",0,I14)))</f>
      </c>
      <c r="L14" s="12">
        <f>IF(OR(C14="",G14=""),"",ROUND(G14*(1+K14),2))</f>
      </c>
      <c r="M14" s="12">
        <f>IF(L14="","",L14-G14)</f>
      </c>
      <c r="N14" s="13">
        <f>IF(OR(L14="",F14=""),"",IFERROR(G14/INDEX('Ücret Bantları'!$D$6:$D$17,MATCH(F14,'Ücret Bantları'!$A$6:$A$17,0)),""))</f>
      </c>
      <c r="O14" s="13">
        <f>IF(OR(L14="",F14=""),"",IFERROR(L14/INDEX('Ücret Bantları'!$D$6:$D$17,MATCH(F14,'Ücret Bantları'!$A$6:$A$17,0)),""))</f>
      </c>
      <c r="P14" s="14">
        <f>IF(OR(L14="",F14=""),"",IFERROR(IF(L14&lt;INDEX('Ücret Bantları'!$C$6:$C$17,MATCH(F14,'Ücret Bantları'!$A$6:$A$17,0)),"Bant altı",IF(L14&gt;INDEX('Ücret Bantları'!$E$6:$E$17,MATCH(F14,'Ücret Bantları'!$A$6:$A$17,0)),"Bant üstü","Bant içi")),"Kademe yok"))</f>
      </c>
      <c r="Q14" s="14">
        <f>IF(L14="","",IF(L14&lt;'Parametreler'!$C$17,"Asgari ücretin altında","Uygun"))</f>
      </c>
      <c r="R14" s="19"/>
      <c r="S14" s="16"/>
    </row>
    <row r="15" spans="1:19" x14ac:dyDescent="0.25">
      <c r="A15" s="6">
        <v>10</v>
      </c>
      <c r="B15" s="18"/>
      <c r="C15" s="18"/>
      <c r="D15" s="18"/>
      <c r="E15" s="18"/>
      <c r="F15" s="19"/>
      <c r="G15" s="20"/>
      <c r="H15" s="19"/>
      <c r="I15" s="10">
        <f>IF(OR(C15="",H15=""),"",CHOOSE(VALUE(H15),'Parametreler'!$C$11,'Parametreler'!$C$12,'Parametreler'!$C$13,'Parametreler'!$C$14,'Parametreler'!$C$15))</f>
      </c>
      <c r="J15" s="11"/>
      <c r="K15" s="10">
        <f>IF(C15="","",IF(J15&lt;&gt;"",J15,IF(I15="",0,I15)))</f>
      </c>
      <c r="L15" s="12">
        <f>IF(OR(C15="",G15=""),"",ROUND(G15*(1+K15),2))</f>
      </c>
      <c r="M15" s="12">
        <f>IF(L15="","",L15-G15)</f>
      </c>
      <c r="N15" s="13">
        <f>IF(OR(L15="",F15=""),"",IFERROR(G15/INDEX('Ücret Bantları'!$D$6:$D$17,MATCH(F15,'Ücret Bantları'!$A$6:$A$17,0)),""))</f>
      </c>
      <c r="O15" s="13">
        <f>IF(OR(L15="",F15=""),"",IFERROR(L15/INDEX('Ücret Bantları'!$D$6:$D$17,MATCH(F15,'Ücret Bantları'!$A$6:$A$17,0)),""))</f>
      </c>
      <c r="P15" s="14">
        <f>IF(OR(L15="",F15=""),"",IFERROR(IF(L15&lt;INDEX('Ücret Bantları'!$C$6:$C$17,MATCH(F15,'Ücret Bantları'!$A$6:$A$17,0)),"Bant altı",IF(L15&gt;INDEX('Ücret Bantları'!$E$6:$E$17,MATCH(F15,'Ücret Bantları'!$A$6:$A$17,0)),"Bant üstü","Bant içi")),"Kademe yok"))</f>
      </c>
      <c r="Q15" s="14">
        <f>IF(L15="","",IF(L15&lt;'Parametreler'!$C$17,"Asgari ücretin altında","Uygun"))</f>
      </c>
      <c r="R15" s="19"/>
      <c r="S15" s="16"/>
    </row>
    <row r="16" spans="1:19" x14ac:dyDescent="0.25">
      <c r="A16" s="6">
        <v>11</v>
      </c>
      <c r="B16" s="18"/>
      <c r="C16" s="18"/>
      <c r="D16" s="18"/>
      <c r="E16" s="18"/>
      <c r="F16" s="19"/>
      <c r="G16" s="20"/>
      <c r="H16" s="19"/>
      <c r="I16" s="10">
        <f>IF(OR(C16="",H16=""),"",CHOOSE(VALUE(H16),'Parametreler'!$C$11,'Parametreler'!$C$12,'Parametreler'!$C$13,'Parametreler'!$C$14,'Parametreler'!$C$15))</f>
      </c>
      <c r="J16" s="11"/>
      <c r="K16" s="10">
        <f>IF(C16="","",IF(J16&lt;&gt;"",J16,IF(I16="",0,I16)))</f>
      </c>
      <c r="L16" s="12">
        <f>IF(OR(C16="",G16=""),"",ROUND(G16*(1+K16),2))</f>
      </c>
      <c r="M16" s="12">
        <f>IF(L16="","",L16-G16)</f>
      </c>
      <c r="N16" s="13">
        <f>IF(OR(L16="",F16=""),"",IFERROR(G16/INDEX('Ücret Bantları'!$D$6:$D$17,MATCH(F16,'Ücret Bantları'!$A$6:$A$17,0)),""))</f>
      </c>
      <c r="O16" s="13">
        <f>IF(OR(L16="",F16=""),"",IFERROR(L16/INDEX('Ücret Bantları'!$D$6:$D$17,MATCH(F16,'Ücret Bantları'!$A$6:$A$17,0)),""))</f>
      </c>
      <c r="P16" s="14">
        <f>IF(OR(L16="",F16=""),"",IFERROR(IF(L16&lt;INDEX('Ücret Bantları'!$C$6:$C$17,MATCH(F16,'Ücret Bantları'!$A$6:$A$17,0)),"Bant altı",IF(L16&gt;INDEX('Ücret Bantları'!$E$6:$E$17,MATCH(F16,'Ücret Bantları'!$A$6:$A$17,0)),"Bant üstü","Bant içi")),"Kademe yok"))</f>
      </c>
      <c r="Q16" s="14">
        <f>IF(L16="","",IF(L16&lt;'Parametreler'!$C$17,"Asgari ücretin altında","Uygun"))</f>
      </c>
      <c r="R16" s="19"/>
      <c r="S16" s="16"/>
    </row>
    <row r="17" spans="1:19" x14ac:dyDescent="0.25">
      <c r="A17" s="6">
        <v>12</v>
      </c>
      <c r="B17" s="18"/>
      <c r="C17" s="18"/>
      <c r="D17" s="18"/>
      <c r="E17" s="18"/>
      <c r="F17" s="19"/>
      <c r="G17" s="20"/>
      <c r="H17" s="19"/>
      <c r="I17" s="10">
        <f>IF(OR(C17="",H17=""),"",CHOOSE(VALUE(H17),'Parametreler'!$C$11,'Parametreler'!$C$12,'Parametreler'!$C$13,'Parametreler'!$C$14,'Parametreler'!$C$15))</f>
      </c>
      <c r="J17" s="11"/>
      <c r="K17" s="10">
        <f>IF(C17="","",IF(J17&lt;&gt;"",J17,IF(I17="",0,I17)))</f>
      </c>
      <c r="L17" s="12">
        <f>IF(OR(C17="",G17=""),"",ROUND(G17*(1+K17),2))</f>
      </c>
      <c r="M17" s="12">
        <f>IF(L17="","",L17-G17)</f>
      </c>
      <c r="N17" s="13">
        <f>IF(OR(L17="",F17=""),"",IFERROR(G17/INDEX('Ücret Bantları'!$D$6:$D$17,MATCH(F17,'Ücret Bantları'!$A$6:$A$17,0)),""))</f>
      </c>
      <c r="O17" s="13">
        <f>IF(OR(L17="",F17=""),"",IFERROR(L17/INDEX('Ücret Bantları'!$D$6:$D$17,MATCH(F17,'Ücret Bantları'!$A$6:$A$17,0)),""))</f>
      </c>
      <c r="P17" s="14">
        <f>IF(OR(L17="",F17=""),"",IFERROR(IF(L17&lt;INDEX('Ücret Bantları'!$C$6:$C$17,MATCH(F17,'Ücret Bantları'!$A$6:$A$17,0)),"Bant altı",IF(L17&gt;INDEX('Ücret Bantları'!$E$6:$E$17,MATCH(F17,'Ücret Bantları'!$A$6:$A$17,0)),"Bant üstü","Bant içi")),"Kademe yok"))</f>
      </c>
      <c r="Q17" s="14">
        <f>IF(L17="","",IF(L17&lt;'Parametreler'!$C$17,"Asgari ücretin altında","Uygun"))</f>
      </c>
      <c r="R17" s="19"/>
      <c r="S17" s="16"/>
    </row>
    <row r="18" spans="1:19" x14ac:dyDescent="0.25">
      <c r="A18" s="6">
        <v>13</v>
      </c>
      <c r="B18" s="18"/>
      <c r="C18" s="18"/>
      <c r="D18" s="18"/>
      <c r="E18" s="18"/>
      <c r="F18" s="19"/>
      <c r="G18" s="20"/>
      <c r="H18" s="19"/>
      <c r="I18" s="10">
        <f>IF(OR(C18="",H18=""),"",CHOOSE(VALUE(H18),'Parametreler'!$C$11,'Parametreler'!$C$12,'Parametreler'!$C$13,'Parametreler'!$C$14,'Parametreler'!$C$15))</f>
      </c>
      <c r="J18" s="11"/>
      <c r="K18" s="10">
        <f>IF(C18="","",IF(J18&lt;&gt;"",J18,IF(I18="",0,I18)))</f>
      </c>
      <c r="L18" s="12">
        <f>IF(OR(C18="",G18=""),"",ROUND(G18*(1+K18),2))</f>
      </c>
      <c r="M18" s="12">
        <f>IF(L18="","",L18-G18)</f>
      </c>
      <c r="N18" s="13">
        <f>IF(OR(L18="",F18=""),"",IFERROR(G18/INDEX('Ücret Bantları'!$D$6:$D$17,MATCH(F18,'Ücret Bantları'!$A$6:$A$17,0)),""))</f>
      </c>
      <c r="O18" s="13">
        <f>IF(OR(L18="",F18=""),"",IFERROR(L18/INDEX('Ücret Bantları'!$D$6:$D$17,MATCH(F18,'Ücret Bantları'!$A$6:$A$17,0)),""))</f>
      </c>
      <c r="P18" s="14">
        <f>IF(OR(L18="",F18=""),"",IFERROR(IF(L18&lt;INDEX('Ücret Bantları'!$C$6:$C$17,MATCH(F18,'Ücret Bantları'!$A$6:$A$17,0)),"Bant altı",IF(L18&gt;INDEX('Ücret Bantları'!$E$6:$E$17,MATCH(F18,'Ücret Bantları'!$A$6:$A$17,0)),"Bant üstü","Bant içi")),"Kademe yok"))</f>
      </c>
      <c r="Q18" s="14">
        <f>IF(L18="","",IF(L18&lt;'Parametreler'!$C$17,"Asgari ücretin altında","Uygun"))</f>
      </c>
      <c r="R18" s="19"/>
      <c r="S18" s="16"/>
    </row>
    <row r="19" spans="1:19" x14ac:dyDescent="0.25">
      <c r="A19" s="6">
        <v>14</v>
      </c>
      <c r="B19" s="18"/>
      <c r="C19" s="18"/>
      <c r="D19" s="18"/>
      <c r="E19" s="18"/>
      <c r="F19" s="19"/>
      <c r="G19" s="20"/>
      <c r="H19" s="19"/>
      <c r="I19" s="10">
        <f>IF(OR(C19="",H19=""),"",CHOOSE(VALUE(H19),'Parametreler'!$C$11,'Parametreler'!$C$12,'Parametreler'!$C$13,'Parametreler'!$C$14,'Parametreler'!$C$15))</f>
      </c>
      <c r="J19" s="11"/>
      <c r="K19" s="10">
        <f>IF(C19="","",IF(J19&lt;&gt;"",J19,IF(I19="",0,I19)))</f>
      </c>
      <c r="L19" s="12">
        <f>IF(OR(C19="",G19=""),"",ROUND(G19*(1+K19),2))</f>
      </c>
      <c r="M19" s="12">
        <f>IF(L19="","",L19-G19)</f>
      </c>
      <c r="N19" s="13">
        <f>IF(OR(L19="",F19=""),"",IFERROR(G19/INDEX('Ücret Bantları'!$D$6:$D$17,MATCH(F19,'Ücret Bantları'!$A$6:$A$17,0)),""))</f>
      </c>
      <c r="O19" s="13">
        <f>IF(OR(L19="",F19=""),"",IFERROR(L19/INDEX('Ücret Bantları'!$D$6:$D$17,MATCH(F19,'Ücret Bantları'!$A$6:$A$17,0)),""))</f>
      </c>
      <c r="P19" s="14">
        <f>IF(OR(L19="",F19=""),"",IFERROR(IF(L19&lt;INDEX('Ücret Bantları'!$C$6:$C$17,MATCH(F19,'Ücret Bantları'!$A$6:$A$17,0)),"Bant altı",IF(L19&gt;INDEX('Ücret Bantları'!$E$6:$E$17,MATCH(F19,'Ücret Bantları'!$A$6:$A$17,0)),"Bant üstü","Bant içi")),"Kademe yok"))</f>
      </c>
      <c r="Q19" s="14">
        <f>IF(L19="","",IF(L19&lt;'Parametreler'!$C$17,"Asgari ücretin altında","Uygun"))</f>
      </c>
      <c r="R19" s="19"/>
      <c r="S19" s="16"/>
    </row>
    <row r="20" spans="1:19" x14ac:dyDescent="0.25">
      <c r="A20" s="6">
        <v>15</v>
      </c>
      <c r="B20" s="18"/>
      <c r="C20" s="18"/>
      <c r="D20" s="18"/>
      <c r="E20" s="18"/>
      <c r="F20" s="19"/>
      <c r="G20" s="20"/>
      <c r="H20" s="19"/>
      <c r="I20" s="10">
        <f>IF(OR(C20="",H20=""),"",CHOOSE(VALUE(H20),'Parametreler'!$C$11,'Parametreler'!$C$12,'Parametreler'!$C$13,'Parametreler'!$C$14,'Parametreler'!$C$15))</f>
      </c>
      <c r="J20" s="11"/>
      <c r="K20" s="10">
        <f>IF(C20="","",IF(J20&lt;&gt;"",J20,IF(I20="",0,I20)))</f>
      </c>
      <c r="L20" s="12">
        <f>IF(OR(C20="",G20=""),"",ROUND(G20*(1+K20),2))</f>
      </c>
      <c r="M20" s="12">
        <f>IF(L20="","",L20-G20)</f>
      </c>
      <c r="N20" s="13">
        <f>IF(OR(L20="",F20=""),"",IFERROR(G20/INDEX('Ücret Bantları'!$D$6:$D$17,MATCH(F20,'Ücret Bantları'!$A$6:$A$17,0)),""))</f>
      </c>
      <c r="O20" s="13">
        <f>IF(OR(L20="",F20=""),"",IFERROR(L20/INDEX('Ücret Bantları'!$D$6:$D$17,MATCH(F20,'Ücret Bantları'!$A$6:$A$17,0)),""))</f>
      </c>
      <c r="P20" s="14">
        <f>IF(OR(L20="",F20=""),"",IFERROR(IF(L20&lt;INDEX('Ücret Bantları'!$C$6:$C$17,MATCH(F20,'Ücret Bantları'!$A$6:$A$17,0)),"Bant altı",IF(L20&gt;INDEX('Ücret Bantları'!$E$6:$E$17,MATCH(F20,'Ücret Bantları'!$A$6:$A$17,0)),"Bant üstü","Bant içi")),"Kademe yok"))</f>
      </c>
      <c r="Q20" s="14">
        <f>IF(L20="","",IF(L20&lt;'Parametreler'!$C$17,"Asgari ücretin altında","Uygun"))</f>
      </c>
      <c r="R20" s="19"/>
      <c r="S20" s="16"/>
    </row>
    <row r="21" spans="1:19" x14ac:dyDescent="0.25">
      <c r="A21" s="6">
        <v>16</v>
      </c>
      <c r="B21" s="18"/>
      <c r="C21" s="18"/>
      <c r="D21" s="18"/>
      <c r="E21" s="18"/>
      <c r="F21" s="19"/>
      <c r="G21" s="20"/>
      <c r="H21" s="19"/>
      <c r="I21" s="10">
        <f>IF(OR(C21="",H21=""),"",CHOOSE(VALUE(H21),'Parametreler'!$C$11,'Parametreler'!$C$12,'Parametreler'!$C$13,'Parametreler'!$C$14,'Parametreler'!$C$15))</f>
      </c>
      <c r="J21" s="11"/>
      <c r="K21" s="10">
        <f>IF(C21="","",IF(J21&lt;&gt;"",J21,IF(I21="",0,I21)))</f>
      </c>
      <c r="L21" s="12">
        <f>IF(OR(C21="",G21=""),"",ROUND(G21*(1+K21),2))</f>
      </c>
      <c r="M21" s="12">
        <f>IF(L21="","",L21-G21)</f>
      </c>
      <c r="N21" s="13">
        <f>IF(OR(L21="",F21=""),"",IFERROR(G21/INDEX('Ücret Bantları'!$D$6:$D$17,MATCH(F21,'Ücret Bantları'!$A$6:$A$17,0)),""))</f>
      </c>
      <c r="O21" s="13">
        <f>IF(OR(L21="",F21=""),"",IFERROR(L21/INDEX('Ücret Bantları'!$D$6:$D$17,MATCH(F21,'Ücret Bantları'!$A$6:$A$17,0)),""))</f>
      </c>
      <c r="P21" s="14">
        <f>IF(OR(L21="",F21=""),"",IFERROR(IF(L21&lt;INDEX('Ücret Bantları'!$C$6:$C$17,MATCH(F21,'Ücret Bantları'!$A$6:$A$17,0)),"Bant altı",IF(L21&gt;INDEX('Ücret Bantları'!$E$6:$E$17,MATCH(F21,'Ücret Bantları'!$A$6:$A$17,0)),"Bant üstü","Bant içi")),"Kademe yok"))</f>
      </c>
      <c r="Q21" s="14">
        <f>IF(L21="","",IF(L21&lt;'Parametreler'!$C$17,"Asgari ücretin altında","Uygun"))</f>
      </c>
      <c r="R21" s="19"/>
      <c r="S21" s="16"/>
    </row>
    <row r="22" spans="1:19" x14ac:dyDescent="0.25">
      <c r="A22" s="6">
        <v>17</v>
      </c>
      <c r="B22" s="18"/>
      <c r="C22" s="18"/>
      <c r="D22" s="18"/>
      <c r="E22" s="18"/>
      <c r="F22" s="19"/>
      <c r="G22" s="20"/>
      <c r="H22" s="19"/>
      <c r="I22" s="10">
        <f>IF(OR(C22="",H22=""),"",CHOOSE(VALUE(H22),'Parametreler'!$C$11,'Parametreler'!$C$12,'Parametreler'!$C$13,'Parametreler'!$C$14,'Parametreler'!$C$15))</f>
      </c>
      <c r="J22" s="11"/>
      <c r="K22" s="10">
        <f>IF(C22="","",IF(J22&lt;&gt;"",J22,IF(I22="",0,I22)))</f>
      </c>
      <c r="L22" s="12">
        <f>IF(OR(C22="",G22=""),"",ROUND(G22*(1+K22),2))</f>
      </c>
      <c r="M22" s="12">
        <f>IF(L22="","",L22-G22)</f>
      </c>
      <c r="N22" s="13">
        <f>IF(OR(L22="",F22=""),"",IFERROR(G22/INDEX('Ücret Bantları'!$D$6:$D$17,MATCH(F22,'Ücret Bantları'!$A$6:$A$17,0)),""))</f>
      </c>
      <c r="O22" s="13">
        <f>IF(OR(L22="",F22=""),"",IFERROR(L22/INDEX('Ücret Bantları'!$D$6:$D$17,MATCH(F22,'Ücret Bantları'!$A$6:$A$17,0)),""))</f>
      </c>
      <c r="P22" s="14">
        <f>IF(OR(L22="",F22=""),"",IFERROR(IF(L22&lt;INDEX('Ücret Bantları'!$C$6:$C$17,MATCH(F22,'Ücret Bantları'!$A$6:$A$17,0)),"Bant altı",IF(L22&gt;INDEX('Ücret Bantları'!$E$6:$E$17,MATCH(F22,'Ücret Bantları'!$A$6:$A$17,0)),"Bant üstü","Bant içi")),"Kademe yok"))</f>
      </c>
      <c r="Q22" s="14">
        <f>IF(L22="","",IF(L22&lt;'Parametreler'!$C$17,"Asgari ücretin altında","Uygun"))</f>
      </c>
      <c r="R22" s="19"/>
      <c r="S22" s="16"/>
    </row>
    <row r="23" spans="1:19" x14ac:dyDescent="0.25">
      <c r="A23" s="6">
        <v>18</v>
      </c>
      <c r="B23" s="18"/>
      <c r="C23" s="18"/>
      <c r="D23" s="18"/>
      <c r="E23" s="18"/>
      <c r="F23" s="19"/>
      <c r="G23" s="20"/>
      <c r="H23" s="19"/>
      <c r="I23" s="10">
        <f>IF(OR(C23="",H23=""),"",CHOOSE(VALUE(H23),'Parametreler'!$C$11,'Parametreler'!$C$12,'Parametreler'!$C$13,'Parametreler'!$C$14,'Parametreler'!$C$15))</f>
      </c>
      <c r="J23" s="11"/>
      <c r="K23" s="10">
        <f>IF(C23="","",IF(J23&lt;&gt;"",J23,IF(I23="",0,I23)))</f>
      </c>
      <c r="L23" s="12">
        <f>IF(OR(C23="",G23=""),"",ROUND(G23*(1+K23),2))</f>
      </c>
      <c r="M23" s="12">
        <f>IF(L23="","",L23-G23)</f>
      </c>
      <c r="N23" s="13">
        <f>IF(OR(L23="",F23=""),"",IFERROR(G23/INDEX('Ücret Bantları'!$D$6:$D$17,MATCH(F23,'Ücret Bantları'!$A$6:$A$17,0)),""))</f>
      </c>
      <c r="O23" s="13">
        <f>IF(OR(L23="",F23=""),"",IFERROR(L23/INDEX('Ücret Bantları'!$D$6:$D$17,MATCH(F23,'Ücret Bantları'!$A$6:$A$17,0)),""))</f>
      </c>
      <c r="P23" s="14">
        <f>IF(OR(L23="",F23=""),"",IFERROR(IF(L23&lt;INDEX('Ücret Bantları'!$C$6:$C$17,MATCH(F23,'Ücret Bantları'!$A$6:$A$17,0)),"Bant altı",IF(L23&gt;INDEX('Ücret Bantları'!$E$6:$E$17,MATCH(F23,'Ücret Bantları'!$A$6:$A$17,0)),"Bant üstü","Bant içi")),"Kademe yok"))</f>
      </c>
      <c r="Q23" s="14">
        <f>IF(L23="","",IF(L23&lt;'Parametreler'!$C$17,"Asgari ücretin altında","Uygun"))</f>
      </c>
      <c r="R23" s="19"/>
      <c r="S23" s="16"/>
    </row>
    <row r="24" spans="1:19" x14ac:dyDescent="0.25">
      <c r="A24" s="6">
        <v>19</v>
      </c>
      <c r="B24" s="18"/>
      <c r="C24" s="18"/>
      <c r="D24" s="18"/>
      <c r="E24" s="18"/>
      <c r="F24" s="19"/>
      <c r="G24" s="20"/>
      <c r="H24" s="19"/>
      <c r="I24" s="10">
        <f>IF(OR(C24="",H24=""),"",CHOOSE(VALUE(H24),'Parametreler'!$C$11,'Parametreler'!$C$12,'Parametreler'!$C$13,'Parametreler'!$C$14,'Parametreler'!$C$15))</f>
      </c>
      <c r="J24" s="11"/>
      <c r="K24" s="10">
        <f>IF(C24="","",IF(J24&lt;&gt;"",J24,IF(I24="",0,I24)))</f>
      </c>
      <c r="L24" s="12">
        <f>IF(OR(C24="",G24=""),"",ROUND(G24*(1+K24),2))</f>
      </c>
      <c r="M24" s="12">
        <f>IF(L24="","",L24-G24)</f>
      </c>
      <c r="N24" s="13">
        <f>IF(OR(L24="",F24=""),"",IFERROR(G24/INDEX('Ücret Bantları'!$D$6:$D$17,MATCH(F24,'Ücret Bantları'!$A$6:$A$17,0)),""))</f>
      </c>
      <c r="O24" s="13">
        <f>IF(OR(L24="",F24=""),"",IFERROR(L24/INDEX('Ücret Bantları'!$D$6:$D$17,MATCH(F24,'Ücret Bantları'!$A$6:$A$17,0)),""))</f>
      </c>
      <c r="P24" s="14">
        <f>IF(OR(L24="",F24=""),"",IFERROR(IF(L24&lt;INDEX('Ücret Bantları'!$C$6:$C$17,MATCH(F24,'Ücret Bantları'!$A$6:$A$17,0)),"Bant altı",IF(L24&gt;INDEX('Ücret Bantları'!$E$6:$E$17,MATCH(F24,'Ücret Bantları'!$A$6:$A$17,0)),"Bant üstü","Bant içi")),"Kademe yok"))</f>
      </c>
      <c r="Q24" s="14">
        <f>IF(L24="","",IF(L24&lt;'Parametreler'!$C$17,"Asgari ücretin altında","Uygun"))</f>
      </c>
      <c r="R24" s="19"/>
      <c r="S24" s="16"/>
    </row>
    <row r="25" spans="1:19" x14ac:dyDescent="0.25">
      <c r="A25" s="6">
        <v>20</v>
      </c>
      <c r="B25" s="18"/>
      <c r="C25" s="18"/>
      <c r="D25" s="18"/>
      <c r="E25" s="18"/>
      <c r="F25" s="19"/>
      <c r="G25" s="20"/>
      <c r="H25" s="19"/>
      <c r="I25" s="10">
        <f>IF(OR(C25="",H25=""),"",CHOOSE(VALUE(H25),'Parametreler'!$C$11,'Parametreler'!$C$12,'Parametreler'!$C$13,'Parametreler'!$C$14,'Parametreler'!$C$15))</f>
      </c>
      <c r="J25" s="11"/>
      <c r="K25" s="10">
        <f>IF(C25="","",IF(J25&lt;&gt;"",J25,IF(I25="",0,I25)))</f>
      </c>
      <c r="L25" s="12">
        <f>IF(OR(C25="",G25=""),"",ROUND(G25*(1+K25),2))</f>
      </c>
      <c r="M25" s="12">
        <f>IF(L25="","",L25-G25)</f>
      </c>
      <c r="N25" s="13">
        <f>IF(OR(L25="",F25=""),"",IFERROR(G25/INDEX('Ücret Bantları'!$D$6:$D$17,MATCH(F25,'Ücret Bantları'!$A$6:$A$17,0)),""))</f>
      </c>
      <c r="O25" s="13">
        <f>IF(OR(L25="",F25=""),"",IFERROR(L25/INDEX('Ücret Bantları'!$D$6:$D$17,MATCH(F25,'Ücret Bantları'!$A$6:$A$17,0)),""))</f>
      </c>
      <c r="P25" s="14">
        <f>IF(OR(L25="",F25=""),"",IFERROR(IF(L25&lt;INDEX('Ücret Bantları'!$C$6:$C$17,MATCH(F25,'Ücret Bantları'!$A$6:$A$17,0)),"Bant altı",IF(L25&gt;INDEX('Ücret Bantları'!$E$6:$E$17,MATCH(F25,'Ücret Bantları'!$A$6:$A$17,0)),"Bant üstü","Bant içi")),"Kademe yok"))</f>
      </c>
      <c r="Q25" s="14">
        <f>IF(L25="","",IF(L25&lt;'Parametreler'!$C$17,"Asgari ücretin altında","Uygun"))</f>
      </c>
      <c r="R25" s="19"/>
      <c r="S25" s="16"/>
    </row>
    <row r="26" spans="1:19" x14ac:dyDescent="0.25">
      <c r="A26" s="6">
        <v>21</v>
      </c>
      <c r="B26" s="18"/>
      <c r="C26" s="18"/>
      <c r="D26" s="18"/>
      <c r="E26" s="18"/>
      <c r="F26" s="19"/>
      <c r="G26" s="20"/>
      <c r="H26" s="19"/>
      <c r="I26" s="10">
        <f>IF(OR(C26="",H26=""),"",CHOOSE(VALUE(H26),'Parametreler'!$C$11,'Parametreler'!$C$12,'Parametreler'!$C$13,'Parametreler'!$C$14,'Parametreler'!$C$15))</f>
      </c>
      <c r="J26" s="11"/>
      <c r="K26" s="10">
        <f>IF(C26="","",IF(J26&lt;&gt;"",J26,IF(I26="",0,I26)))</f>
      </c>
      <c r="L26" s="12">
        <f>IF(OR(C26="",G26=""),"",ROUND(G26*(1+K26),2))</f>
      </c>
      <c r="M26" s="12">
        <f>IF(L26="","",L26-G26)</f>
      </c>
      <c r="N26" s="13">
        <f>IF(OR(L26="",F26=""),"",IFERROR(G26/INDEX('Ücret Bantları'!$D$6:$D$17,MATCH(F26,'Ücret Bantları'!$A$6:$A$17,0)),""))</f>
      </c>
      <c r="O26" s="13">
        <f>IF(OR(L26="",F26=""),"",IFERROR(L26/INDEX('Ücret Bantları'!$D$6:$D$17,MATCH(F26,'Ücret Bantları'!$A$6:$A$17,0)),""))</f>
      </c>
      <c r="P26" s="14">
        <f>IF(OR(L26="",F26=""),"",IFERROR(IF(L26&lt;INDEX('Ücret Bantları'!$C$6:$C$17,MATCH(F26,'Ücret Bantları'!$A$6:$A$17,0)),"Bant altı",IF(L26&gt;INDEX('Ücret Bantları'!$E$6:$E$17,MATCH(F26,'Ücret Bantları'!$A$6:$A$17,0)),"Bant üstü","Bant içi")),"Kademe yok"))</f>
      </c>
      <c r="Q26" s="14">
        <f>IF(L26="","",IF(L26&lt;'Parametreler'!$C$17,"Asgari ücretin altında","Uygun"))</f>
      </c>
      <c r="R26" s="19"/>
      <c r="S26" s="16"/>
    </row>
    <row r="27" spans="1:19" x14ac:dyDescent="0.25">
      <c r="A27" s="6">
        <v>22</v>
      </c>
      <c r="B27" s="18"/>
      <c r="C27" s="18"/>
      <c r="D27" s="18"/>
      <c r="E27" s="18"/>
      <c r="F27" s="19"/>
      <c r="G27" s="20"/>
      <c r="H27" s="19"/>
      <c r="I27" s="10">
        <f>IF(OR(C27="",H27=""),"",CHOOSE(VALUE(H27),'Parametreler'!$C$11,'Parametreler'!$C$12,'Parametreler'!$C$13,'Parametreler'!$C$14,'Parametreler'!$C$15))</f>
      </c>
      <c r="J27" s="11"/>
      <c r="K27" s="10">
        <f>IF(C27="","",IF(J27&lt;&gt;"",J27,IF(I27="",0,I27)))</f>
      </c>
      <c r="L27" s="12">
        <f>IF(OR(C27="",G27=""),"",ROUND(G27*(1+K27),2))</f>
      </c>
      <c r="M27" s="12">
        <f>IF(L27="","",L27-G27)</f>
      </c>
      <c r="N27" s="13">
        <f>IF(OR(L27="",F27=""),"",IFERROR(G27/INDEX('Ücret Bantları'!$D$6:$D$17,MATCH(F27,'Ücret Bantları'!$A$6:$A$17,0)),""))</f>
      </c>
      <c r="O27" s="13">
        <f>IF(OR(L27="",F27=""),"",IFERROR(L27/INDEX('Ücret Bantları'!$D$6:$D$17,MATCH(F27,'Ücret Bantları'!$A$6:$A$17,0)),""))</f>
      </c>
      <c r="P27" s="14">
        <f>IF(OR(L27="",F27=""),"",IFERROR(IF(L27&lt;INDEX('Ücret Bantları'!$C$6:$C$17,MATCH(F27,'Ücret Bantları'!$A$6:$A$17,0)),"Bant altı",IF(L27&gt;INDEX('Ücret Bantları'!$E$6:$E$17,MATCH(F27,'Ücret Bantları'!$A$6:$A$17,0)),"Bant üstü","Bant içi")),"Kademe yok"))</f>
      </c>
      <c r="Q27" s="14">
        <f>IF(L27="","",IF(L27&lt;'Parametreler'!$C$17,"Asgari ücretin altında","Uygun"))</f>
      </c>
      <c r="R27" s="19"/>
      <c r="S27" s="16"/>
    </row>
    <row r="28" spans="1:19" x14ac:dyDescent="0.25">
      <c r="A28" s="6">
        <v>23</v>
      </c>
      <c r="B28" s="18"/>
      <c r="C28" s="18"/>
      <c r="D28" s="18"/>
      <c r="E28" s="18"/>
      <c r="F28" s="19"/>
      <c r="G28" s="20"/>
      <c r="H28" s="19"/>
      <c r="I28" s="10">
        <f>IF(OR(C28="",H28=""),"",CHOOSE(VALUE(H28),'Parametreler'!$C$11,'Parametreler'!$C$12,'Parametreler'!$C$13,'Parametreler'!$C$14,'Parametreler'!$C$15))</f>
      </c>
      <c r="J28" s="11"/>
      <c r="K28" s="10">
        <f>IF(C28="","",IF(J28&lt;&gt;"",J28,IF(I28="",0,I28)))</f>
      </c>
      <c r="L28" s="12">
        <f>IF(OR(C28="",G28=""),"",ROUND(G28*(1+K28),2))</f>
      </c>
      <c r="M28" s="12">
        <f>IF(L28="","",L28-G28)</f>
      </c>
      <c r="N28" s="13">
        <f>IF(OR(L28="",F28=""),"",IFERROR(G28/INDEX('Ücret Bantları'!$D$6:$D$17,MATCH(F28,'Ücret Bantları'!$A$6:$A$17,0)),""))</f>
      </c>
      <c r="O28" s="13">
        <f>IF(OR(L28="",F28=""),"",IFERROR(L28/INDEX('Ücret Bantları'!$D$6:$D$17,MATCH(F28,'Ücret Bantları'!$A$6:$A$17,0)),""))</f>
      </c>
      <c r="P28" s="14">
        <f>IF(OR(L28="",F28=""),"",IFERROR(IF(L28&lt;INDEX('Ücret Bantları'!$C$6:$C$17,MATCH(F28,'Ücret Bantları'!$A$6:$A$17,0)),"Bant altı",IF(L28&gt;INDEX('Ücret Bantları'!$E$6:$E$17,MATCH(F28,'Ücret Bantları'!$A$6:$A$17,0)),"Bant üstü","Bant içi")),"Kademe yok"))</f>
      </c>
      <c r="Q28" s="14">
        <f>IF(L28="","",IF(L28&lt;'Parametreler'!$C$17,"Asgari ücretin altında","Uygun"))</f>
      </c>
      <c r="R28" s="19"/>
      <c r="S28" s="16"/>
    </row>
    <row r="29" spans="1:19" x14ac:dyDescent="0.25">
      <c r="A29" s="6">
        <v>24</v>
      </c>
      <c r="B29" s="18"/>
      <c r="C29" s="18"/>
      <c r="D29" s="18"/>
      <c r="E29" s="18"/>
      <c r="F29" s="19"/>
      <c r="G29" s="20"/>
      <c r="H29" s="19"/>
      <c r="I29" s="10">
        <f>IF(OR(C29="",H29=""),"",CHOOSE(VALUE(H29),'Parametreler'!$C$11,'Parametreler'!$C$12,'Parametreler'!$C$13,'Parametreler'!$C$14,'Parametreler'!$C$15))</f>
      </c>
      <c r="J29" s="11"/>
      <c r="K29" s="10">
        <f>IF(C29="","",IF(J29&lt;&gt;"",J29,IF(I29="",0,I29)))</f>
      </c>
      <c r="L29" s="12">
        <f>IF(OR(C29="",G29=""),"",ROUND(G29*(1+K29),2))</f>
      </c>
      <c r="M29" s="12">
        <f>IF(L29="","",L29-G29)</f>
      </c>
      <c r="N29" s="13">
        <f>IF(OR(L29="",F29=""),"",IFERROR(G29/INDEX('Ücret Bantları'!$D$6:$D$17,MATCH(F29,'Ücret Bantları'!$A$6:$A$17,0)),""))</f>
      </c>
      <c r="O29" s="13">
        <f>IF(OR(L29="",F29=""),"",IFERROR(L29/INDEX('Ücret Bantları'!$D$6:$D$17,MATCH(F29,'Ücret Bantları'!$A$6:$A$17,0)),""))</f>
      </c>
      <c r="P29" s="14">
        <f>IF(OR(L29="",F29=""),"",IFERROR(IF(L29&lt;INDEX('Ücret Bantları'!$C$6:$C$17,MATCH(F29,'Ücret Bantları'!$A$6:$A$17,0)),"Bant altı",IF(L29&gt;INDEX('Ücret Bantları'!$E$6:$E$17,MATCH(F29,'Ücret Bantları'!$A$6:$A$17,0)),"Bant üstü","Bant içi")),"Kademe yok"))</f>
      </c>
      <c r="Q29" s="14">
        <f>IF(L29="","",IF(L29&lt;'Parametreler'!$C$17,"Asgari ücretin altında","Uygun"))</f>
      </c>
      <c r="R29" s="19"/>
      <c r="S29" s="16"/>
    </row>
    <row r="30" spans="1:19" x14ac:dyDescent="0.25">
      <c r="A30" s="6">
        <v>25</v>
      </c>
      <c r="B30" s="18"/>
      <c r="C30" s="18"/>
      <c r="D30" s="18"/>
      <c r="E30" s="18"/>
      <c r="F30" s="19"/>
      <c r="G30" s="20"/>
      <c r="H30" s="19"/>
      <c r="I30" s="10">
        <f>IF(OR(C30="",H30=""),"",CHOOSE(VALUE(H30),'Parametreler'!$C$11,'Parametreler'!$C$12,'Parametreler'!$C$13,'Parametreler'!$C$14,'Parametreler'!$C$15))</f>
      </c>
      <c r="J30" s="11"/>
      <c r="K30" s="10">
        <f>IF(C30="","",IF(J30&lt;&gt;"",J30,IF(I30="",0,I30)))</f>
      </c>
      <c r="L30" s="12">
        <f>IF(OR(C30="",G30=""),"",ROUND(G30*(1+K30),2))</f>
      </c>
      <c r="M30" s="12">
        <f>IF(L30="","",L30-G30)</f>
      </c>
      <c r="N30" s="13">
        <f>IF(OR(L30="",F30=""),"",IFERROR(G30/INDEX('Ücret Bantları'!$D$6:$D$17,MATCH(F30,'Ücret Bantları'!$A$6:$A$17,0)),""))</f>
      </c>
      <c r="O30" s="13">
        <f>IF(OR(L30="",F30=""),"",IFERROR(L30/INDEX('Ücret Bantları'!$D$6:$D$17,MATCH(F30,'Ücret Bantları'!$A$6:$A$17,0)),""))</f>
      </c>
      <c r="P30" s="14">
        <f>IF(OR(L30="",F30=""),"",IFERROR(IF(L30&lt;INDEX('Ücret Bantları'!$C$6:$C$17,MATCH(F30,'Ücret Bantları'!$A$6:$A$17,0)),"Bant altı",IF(L30&gt;INDEX('Ücret Bantları'!$E$6:$E$17,MATCH(F30,'Ücret Bantları'!$A$6:$A$17,0)),"Bant üstü","Bant içi")),"Kademe yok"))</f>
      </c>
      <c r="Q30" s="14">
        <f>IF(L30="","",IF(L30&lt;'Parametreler'!$C$17,"Asgari ücretin altında","Uygun"))</f>
      </c>
      <c r="R30" s="19"/>
      <c r="S30" s="16"/>
    </row>
    <row r="31" spans="1:19" x14ac:dyDescent="0.25">
      <c r="A31" s="6">
        <v>26</v>
      </c>
      <c r="B31" s="18"/>
      <c r="C31" s="18"/>
      <c r="D31" s="18"/>
      <c r="E31" s="18"/>
      <c r="F31" s="19"/>
      <c r="G31" s="20"/>
      <c r="H31" s="19"/>
      <c r="I31" s="10">
        <f>IF(OR(C31="",H31=""),"",CHOOSE(VALUE(H31),'Parametreler'!$C$11,'Parametreler'!$C$12,'Parametreler'!$C$13,'Parametreler'!$C$14,'Parametreler'!$C$15))</f>
      </c>
      <c r="J31" s="11"/>
      <c r="K31" s="10">
        <f>IF(C31="","",IF(J31&lt;&gt;"",J31,IF(I31="",0,I31)))</f>
      </c>
      <c r="L31" s="12">
        <f>IF(OR(C31="",G31=""),"",ROUND(G31*(1+K31),2))</f>
      </c>
      <c r="M31" s="12">
        <f>IF(L31="","",L31-G31)</f>
      </c>
      <c r="N31" s="13">
        <f>IF(OR(L31="",F31=""),"",IFERROR(G31/INDEX('Ücret Bantları'!$D$6:$D$17,MATCH(F31,'Ücret Bantları'!$A$6:$A$17,0)),""))</f>
      </c>
      <c r="O31" s="13">
        <f>IF(OR(L31="",F31=""),"",IFERROR(L31/INDEX('Ücret Bantları'!$D$6:$D$17,MATCH(F31,'Ücret Bantları'!$A$6:$A$17,0)),""))</f>
      </c>
      <c r="P31" s="14">
        <f>IF(OR(L31="",F31=""),"",IFERROR(IF(L31&lt;INDEX('Ücret Bantları'!$C$6:$C$17,MATCH(F31,'Ücret Bantları'!$A$6:$A$17,0)),"Bant altı",IF(L31&gt;INDEX('Ücret Bantları'!$E$6:$E$17,MATCH(F31,'Ücret Bantları'!$A$6:$A$17,0)),"Bant üstü","Bant içi")),"Kademe yok"))</f>
      </c>
      <c r="Q31" s="14">
        <f>IF(L31="","",IF(L31&lt;'Parametreler'!$C$17,"Asgari ücretin altında","Uygun"))</f>
      </c>
      <c r="R31" s="19"/>
      <c r="S31" s="16"/>
    </row>
    <row r="32" spans="1:19" x14ac:dyDescent="0.25">
      <c r="A32" s="6">
        <v>27</v>
      </c>
      <c r="B32" s="18"/>
      <c r="C32" s="18"/>
      <c r="D32" s="18"/>
      <c r="E32" s="18"/>
      <c r="F32" s="19"/>
      <c r="G32" s="20"/>
      <c r="H32" s="19"/>
      <c r="I32" s="10">
        <f>IF(OR(C32="",H32=""),"",CHOOSE(VALUE(H32),'Parametreler'!$C$11,'Parametreler'!$C$12,'Parametreler'!$C$13,'Parametreler'!$C$14,'Parametreler'!$C$15))</f>
      </c>
      <c r="J32" s="11"/>
      <c r="K32" s="10">
        <f>IF(C32="","",IF(J32&lt;&gt;"",J32,IF(I32="",0,I32)))</f>
      </c>
      <c r="L32" s="12">
        <f>IF(OR(C32="",G32=""),"",ROUND(G32*(1+K32),2))</f>
      </c>
      <c r="M32" s="12">
        <f>IF(L32="","",L32-G32)</f>
      </c>
      <c r="N32" s="13">
        <f>IF(OR(L32="",F32=""),"",IFERROR(G32/INDEX('Ücret Bantları'!$D$6:$D$17,MATCH(F32,'Ücret Bantları'!$A$6:$A$17,0)),""))</f>
      </c>
      <c r="O32" s="13">
        <f>IF(OR(L32="",F32=""),"",IFERROR(L32/INDEX('Ücret Bantları'!$D$6:$D$17,MATCH(F32,'Ücret Bantları'!$A$6:$A$17,0)),""))</f>
      </c>
      <c r="P32" s="14">
        <f>IF(OR(L32="",F32=""),"",IFERROR(IF(L32&lt;INDEX('Ücret Bantları'!$C$6:$C$17,MATCH(F32,'Ücret Bantları'!$A$6:$A$17,0)),"Bant altı",IF(L32&gt;INDEX('Ücret Bantları'!$E$6:$E$17,MATCH(F32,'Ücret Bantları'!$A$6:$A$17,0)),"Bant üstü","Bant içi")),"Kademe yok"))</f>
      </c>
      <c r="Q32" s="14">
        <f>IF(L32="","",IF(L32&lt;'Parametreler'!$C$17,"Asgari ücretin altında","Uygun"))</f>
      </c>
      <c r="R32" s="19"/>
      <c r="S32" s="16"/>
    </row>
    <row r="33" spans="1:19" x14ac:dyDescent="0.25">
      <c r="A33" s="6">
        <v>28</v>
      </c>
      <c r="B33" s="18"/>
      <c r="C33" s="18"/>
      <c r="D33" s="18"/>
      <c r="E33" s="18"/>
      <c r="F33" s="19"/>
      <c r="G33" s="20"/>
      <c r="H33" s="19"/>
      <c r="I33" s="10">
        <f>IF(OR(C33="",H33=""),"",CHOOSE(VALUE(H33),'Parametreler'!$C$11,'Parametreler'!$C$12,'Parametreler'!$C$13,'Parametreler'!$C$14,'Parametreler'!$C$15))</f>
      </c>
      <c r="J33" s="11"/>
      <c r="K33" s="10">
        <f>IF(C33="","",IF(J33&lt;&gt;"",J33,IF(I33="",0,I33)))</f>
      </c>
      <c r="L33" s="12">
        <f>IF(OR(C33="",G33=""),"",ROUND(G33*(1+K33),2))</f>
      </c>
      <c r="M33" s="12">
        <f>IF(L33="","",L33-G33)</f>
      </c>
      <c r="N33" s="13">
        <f>IF(OR(L33="",F33=""),"",IFERROR(G33/INDEX('Ücret Bantları'!$D$6:$D$17,MATCH(F33,'Ücret Bantları'!$A$6:$A$17,0)),""))</f>
      </c>
      <c r="O33" s="13">
        <f>IF(OR(L33="",F33=""),"",IFERROR(L33/INDEX('Ücret Bantları'!$D$6:$D$17,MATCH(F33,'Ücret Bantları'!$A$6:$A$17,0)),""))</f>
      </c>
      <c r="P33" s="14">
        <f>IF(OR(L33="",F33=""),"",IFERROR(IF(L33&lt;INDEX('Ücret Bantları'!$C$6:$C$17,MATCH(F33,'Ücret Bantları'!$A$6:$A$17,0)),"Bant altı",IF(L33&gt;INDEX('Ücret Bantları'!$E$6:$E$17,MATCH(F33,'Ücret Bantları'!$A$6:$A$17,0)),"Bant üstü","Bant içi")),"Kademe yok"))</f>
      </c>
      <c r="Q33" s="14">
        <f>IF(L33="","",IF(L33&lt;'Parametreler'!$C$17,"Asgari ücretin altında","Uygun"))</f>
      </c>
      <c r="R33" s="19"/>
      <c r="S33" s="16"/>
    </row>
    <row r="34" spans="1:19" x14ac:dyDescent="0.25">
      <c r="A34" s="6">
        <v>29</v>
      </c>
      <c r="B34" s="18"/>
      <c r="C34" s="18"/>
      <c r="D34" s="18"/>
      <c r="E34" s="18"/>
      <c r="F34" s="19"/>
      <c r="G34" s="20"/>
      <c r="H34" s="19"/>
      <c r="I34" s="10">
        <f>IF(OR(C34="",H34=""),"",CHOOSE(VALUE(H34),'Parametreler'!$C$11,'Parametreler'!$C$12,'Parametreler'!$C$13,'Parametreler'!$C$14,'Parametreler'!$C$15))</f>
      </c>
      <c r="J34" s="11"/>
      <c r="K34" s="10">
        <f>IF(C34="","",IF(J34&lt;&gt;"",J34,IF(I34="",0,I34)))</f>
      </c>
      <c r="L34" s="12">
        <f>IF(OR(C34="",G34=""),"",ROUND(G34*(1+K34),2))</f>
      </c>
      <c r="M34" s="12">
        <f>IF(L34="","",L34-G34)</f>
      </c>
      <c r="N34" s="13">
        <f>IF(OR(L34="",F34=""),"",IFERROR(G34/INDEX('Ücret Bantları'!$D$6:$D$17,MATCH(F34,'Ücret Bantları'!$A$6:$A$17,0)),""))</f>
      </c>
      <c r="O34" s="13">
        <f>IF(OR(L34="",F34=""),"",IFERROR(L34/INDEX('Ücret Bantları'!$D$6:$D$17,MATCH(F34,'Ücret Bantları'!$A$6:$A$17,0)),""))</f>
      </c>
      <c r="P34" s="14">
        <f>IF(OR(L34="",F34=""),"",IFERROR(IF(L34&lt;INDEX('Ücret Bantları'!$C$6:$C$17,MATCH(F34,'Ücret Bantları'!$A$6:$A$17,0)),"Bant altı",IF(L34&gt;INDEX('Ücret Bantları'!$E$6:$E$17,MATCH(F34,'Ücret Bantları'!$A$6:$A$17,0)),"Bant üstü","Bant içi")),"Kademe yok"))</f>
      </c>
      <c r="Q34" s="14">
        <f>IF(L34="","",IF(L34&lt;'Parametreler'!$C$17,"Asgari ücretin altında","Uygun"))</f>
      </c>
      <c r="R34" s="19"/>
      <c r="S34" s="16"/>
    </row>
    <row r="35" spans="1:19" x14ac:dyDescent="0.25">
      <c r="A35" s="6">
        <v>30</v>
      </c>
      <c r="B35" s="18"/>
      <c r="C35" s="18"/>
      <c r="D35" s="18"/>
      <c r="E35" s="18"/>
      <c r="F35" s="19"/>
      <c r="G35" s="20"/>
      <c r="H35" s="19"/>
      <c r="I35" s="10">
        <f>IF(OR(C35="",H35=""),"",CHOOSE(VALUE(H35),'Parametreler'!$C$11,'Parametreler'!$C$12,'Parametreler'!$C$13,'Parametreler'!$C$14,'Parametreler'!$C$15))</f>
      </c>
      <c r="J35" s="11"/>
      <c r="K35" s="10">
        <f>IF(C35="","",IF(J35&lt;&gt;"",J35,IF(I35="",0,I35)))</f>
      </c>
      <c r="L35" s="12">
        <f>IF(OR(C35="",G35=""),"",ROUND(G35*(1+K35),2))</f>
      </c>
      <c r="M35" s="12">
        <f>IF(L35="","",L35-G35)</f>
      </c>
      <c r="N35" s="13">
        <f>IF(OR(L35="",F35=""),"",IFERROR(G35/INDEX('Ücret Bantları'!$D$6:$D$17,MATCH(F35,'Ücret Bantları'!$A$6:$A$17,0)),""))</f>
      </c>
      <c r="O35" s="13">
        <f>IF(OR(L35="",F35=""),"",IFERROR(L35/INDEX('Ücret Bantları'!$D$6:$D$17,MATCH(F35,'Ücret Bantları'!$A$6:$A$17,0)),""))</f>
      </c>
      <c r="P35" s="14">
        <f>IF(OR(L35="",F35=""),"",IFERROR(IF(L35&lt;INDEX('Ücret Bantları'!$C$6:$C$17,MATCH(F35,'Ücret Bantları'!$A$6:$A$17,0)),"Bant altı",IF(L35&gt;INDEX('Ücret Bantları'!$E$6:$E$17,MATCH(F35,'Ücret Bantları'!$A$6:$A$17,0)),"Bant üstü","Bant içi")),"Kademe yok"))</f>
      </c>
      <c r="Q35" s="14">
        <f>IF(L35="","",IF(L35&lt;'Parametreler'!$C$17,"Asgari ücretin altında","Uygun"))</f>
      </c>
      <c r="R35" s="19"/>
      <c r="S35" s="16"/>
    </row>
    <row r="36" spans="1:19" x14ac:dyDescent="0.25">
      <c r="A36" s="6">
        <v>31</v>
      </c>
      <c r="B36" s="18"/>
      <c r="C36" s="18"/>
      <c r="D36" s="18"/>
      <c r="E36" s="18"/>
      <c r="F36" s="19"/>
      <c r="G36" s="20"/>
      <c r="H36" s="19"/>
      <c r="I36" s="10">
        <f>IF(OR(C36="",H36=""),"",CHOOSE(VALUE(H36),'Parametreler'!$C$11,'Parametreler'!$C$12,'Parametreler'!$C$13,'Parametreler'!$C$14,'Parametreler'!$C$15))</f>
      </c>
      <c r="J36" s="11"/>
      <c r="K36" s="10">
        <f>IF(C36="","",IF(J36&lt;&gt;"",J36,IF(I36="",0,I36)))</f>
      </c>
      <c r="L36" s="12">
        <f>IF(OR(C36="",G36=""),"",ROUND(G36*(1+K36),2))</f>
      </c>
      <c r="M36" s="12">
        <f>IF(L36="","",L36-G36)</f>
      </c>
      <c r="N36" s="13">
        <f>IF(OR(L36="",F36=""),"",IFERROR(G36/INDEX('Ücret Bantları'!$D$6:$D$17,MATCH(F36,'Ücret Bantları'!$A$6:$A$17,0)),""))</f>
      </c>
      <c r="O36" s="13">
        <f>IF(OR(L36="",F36=""),"",IFERROR(L36/INDEX('Ücret Bantları'!$D$6:$D$17,MATCH(F36,'Ücret Bantları'!$A$6:$A$17,0)),""))</f>
      </c>
      <c r="P36" s="14">
        <f>IF(OR(L36="",F36=""),"",IFERROR(IF(L36&lt;INDEX('Ücret Bantları'!$C$6:$C$17,MATCH(F36,'Ücret Bantları'!$A$6:$A$17,0)),"Bant altı",IF(L36&gt;INDEX('Ücret Bantları'!$E$6:$E$17,MATCH(F36,'Ücret Bantları'!$A$6:$A$17,0)),"Bant üstü","Bant içi")),"Kademe yok"))</f>
      </c>
      <c r="Q36" s="14">
        <f>IF(L36="","",IF(L36&lt;'Parametreler'!$C$17,"Asgari ücretin altında","Uygun"))</f>
      </c>
      <c r="R36" s="19"/>
      <c r="S36" s="16"/>
    </row>
    <row r="37" spans="1:19" x14ac:dyDescent="0.25">
      <c r="A37" s="6">
        <v>32</v>
      </c>
      <c r="B37" s="18"/>
      <c r="C37" s="18"/>
      <c r="D37" s="18"/>
      <c r="E37" s="18"/>
      <c r="F37" s="19"/>
      <c r="G37" s="20"/>
      <c r="H37" s="19"/>
      <c r="I37" s="10">
        <f>IF(OR(C37="",H37=""),"",CHOOSE(VALUE(H37),'Parametreler'!$C$11,'Parametreler'!$C$12,'Parametreler'!$C$13,'Parametreler'!$C$14,'Parametreler'!$C$15))</f>
      </c>
      <c r="J37" s="11"/>
      <c r="K37" s="10">
        <f>IF(C37="","",IF(J37&lt;&gt;"",J37,IF(I37="",0,I37)))</f>
      </c>
      <c r="L37" s="12">
        <f>IF(OR(C37="",G37=""),"",ROUND(G37*(1+K37),2))</f>
      </c>
      <c r="M37" s="12">
        <f>IF(L37="","",L37-G37)</f>
      </c>
      <c r="N37" s="13">
        <f>IF(OR(L37="",F37=""),"",IFERROR(G37/INDEX('Ücret Bantları'!$D$6:$D$17,MATCH(F37,'Ücret Bantları'!$A$6:$A$17,0)),""))</f>
      </c>
      <c r="O37" s="13">
        <f>IF(OR(L37="",F37=""),"",IFERROR(L37/INDEX('Ücret Bantları'!$D$6:$D$17,MATCH(F37,'Ücret Bantları'!$A$6:$A$17,0)),""))</f>
      </c>
      <c r="P37" s="14">
        <f>IF(OR(L37="",F37=""),"",IFERROR(IF(L37&lt;INDEX('Ücret Bantları'!$C$6:$C$17,MATCH(F37,'Ücret Bantları'!$A$6:$A$17,0)),"Bant altı",IF(L37&gt;INDEX('Ücret Bantları'!$E$6:$E$17,MATCH(F37,'Ücret Bantları'!$A$6:$A$17,0)),"Bant üstü","Bant içi")),"Kademe yok"))</f>
      </c>
      <c r="Q37" s="14">
        <f>IF(L37="","",IF(L37&lt;'Parametreler'!$C$17,"Asgari ücretin altında","Uygun"))</f>
      </c>
      <c r="R37" s="19"/>
      <c r="S37" s="16"/>
    </row>
    <row r="38" spans="1:19" x14ac:dyDescent="0.25">
      <c r="A38" s="6">
        <v>33</v>
      </c>
      <c r="B38" s="18"/>
      <c r="C38" s="18"/>
      <c r="D38" s="18"/>
      <c r="E38" s="18"/>
      <c r="F38" s="19"/>
      <c r="G38" s="20"/>
      <c r="H38" s="19"/>
      <c r="I38" s="10">
        <f>IF(OR(C38="",H38=""),"",CHOOSE(VALUE(H38),'Parametreler'!$C$11,'Parametreler'!$C$12,'Parametreler'!$C$13,'Parametreler'!$C$14,'Parametreler'!$C$15))</f>
      </c>
      <c r="J38" s="11"/>
      <c r="K38" s="10">
        <f>IF(C38="","",IF(J38&lt;&gt;"",J38,IF(I38="",0,I38)))</f>
      </c>
      <c r="L38" s="12">
        <f>IF(OR(C38="",G38=""),"",ROUND(G38*(1+K38),2))</f>
      </c>
      <c r="M38" s="12">
        <f>IF(L38="","",L38-G38)</f>
      </c>
      <c r="N38" s="13">
        <f>IF(OR(L38="",F38=""),"",IFERROR(G38/INDEX('Ücret Bantları'!$D$6:$D$17,MATCH(F38,'Ücret Bantları'!$A$6:$A$17,0)),""))</f>
      </c>
      <c r="O38" s="13">
        <f>IF(OR(L38="",F38=""),"",IFERROR(L38/INDEX('Ücret Bantları'!$D$6:$D$17,MATCH(F38,'Ücret Bantları'!$A$6:$A$17,0)),""))</f>
      </c>
      <c r="P38" s="14">
        <f>IF(OR(L38="",F38=""),"",IFERROR(IF(L38&lt;INDEX('Ücret Bantları'!$C$6:$C$17,MATCH(F38,'Ücret Bantları'!$A$6:$A$17,0)),"Bant altı",IF(L38&gt;INDEX('Ücret Bantları'!$E$6:$E$17,MATCH(F38,'Ücret Bantları'!$A$6:$A$17,0)),"Bant üstü","Bant içi")),"Kademe yok"))</f>
      </c>
      <c r="Q38" s="14">
        <f>IF(L38="","",IF(L38&lt;'Parametreler'!$C$17,"Asgari ücretin altında","Uygun"))</f>
      </c>
      <c r="R38" s="19"/>
      <c r="S38" s="16"/>
    </row>
    <row r="39" spans="1:19" x14ac:dyDescent="0.25">
      <c r="A39" s="6">
        <v>34</v>
      </c>
      <c r="B39" s="18"/>
      <c r="C39" s="18"/>
      <c r="D39" s="18"/>
      <c r="E39" s="18"/>
      <c r="F39" s="19"/>
      <c r="G39" s="20"/>
      <c r="H39" s="19"/>
      <c r="I39" s="10">
        <f>IF(OR(C39="",H39=""),"",CHOOSE(VALUE(H39),'Parametreler'!$C$11,'Parametreler'!$C$12,'Parametreler'!$C$13,'Parametreler'!$C$14,'Parametreler'!$C$15))</f>
      </c>
      <c r="J39" s="11"/>
      <c r="K39" s="10">
        <f>IF(C39="","",IF(J39&lt;&gt;"",J39,IF(I39="",0,I39)))</f>
      </c>
      <c r="L39" s="12">
        <f>IF(OR(C39="",G39=""),"",ROUND(G39*(1+K39),2))</f>
      </c>
      <c r="M39" s="12">
        <f>IF(L39="","",L39-G39)</f>
      </c>
      <c r="N39" s="13">
        <f>IF(OR(L39="",F39=""),"",IFERROR(G39/INDEX('Ücret Bantları'!$D$6:$D$17,MATCH(F39,'Ücret Bantları'!$A$6:$A$17,0)),""))</f>
      </c>
      <c r="O39" s="13">
        <f>IF(OR(L39="",F39=""),"",IFERROR(L39/INDEX('Ücret Bantları'!$D$6:$D$17,MATCH(F39,'Ücret Bantları'!$A$6:$A$17,0)),""))</f>
      </c>
      <c r="P39" s="14">
        <f>IF(OR(L39="",F39=""),"",IFERROR(IF(L39&lt;INDEX('Ücret Bantları'!$C$6:$C$17,MATCH(F39,'Ücret Bantları'!$A$6:$A$17,0)),"Bant altı",IF(L39&gt;INDEX('Ücret Bantları'!$E$6:$E$17,MATCH(F39,'Ücret Bantları'!$A$6:$A$17,0)),"Bant üstü","Bant içi")),"Kademe yok"))</f>
      </c>
      <c r="Q39" s="14">
        <f>IF(L39="","",IF(L39&lt;'Parametreler'!$C$17,"Asgari ücretin altında","Uygun"))</f>
      </c>
      <c r="R39" s="19"/>
      <c r="S39" s="16"/>
    </row>
    <row r="40" spans="1:19" x14ac:dyDescent="0.25">
      <c r="A40" s="6">
        <v>35</v>
      </c>
      <c r="B40" s="18"/>
      <c r="C40" s="18"/>
      <c r="D40" s="18"/>
      <c r="E40" s="18"/>
      <c r="F40" s="19"/>
      <c r="G40" s="20"/>
      <c r="H40" s="19"/>
      <c r="I40" s="10">
        <f>IF(OR(C40="",H40=""),"",CHOOSE(VALUE(H40),'Parametreler'!$C$11,'Parametreler'!$C$12,'Parametreler'!$C$13,'Parametreler'!$C$14,'Parametreler'!$C$15))</f>
      </c>
      <c r="J40" s="11"/>
      <c r="K40" s="10">
        <f>IF(C40="","",IF(J40&lt;&gt;"",J40,IF(I40="",0,I40)))</f>
      </c>
      <c r="L40" s="12">
        <f>IF(OR(C40="",G40=""),"",ROUND(G40*(1+K40),2))</f>
      </c>
      <c r="M40" s="12">
        <f>IF(L40="","",L40-G40)</f>
      </c>
      <c r="N40" s="13">
        <f>IF(OR(L40="",F40=""),"",IFERROR(G40/INDEX('Ücret Bantları'!$D$6:$D$17,MATCH(F40,'Ücret Bantları'!$A$6:$A$17,0)),""))</f>
      </c>
      <c r="O40" s="13">
        <f>IF(OR(L40="",F40=""),"",IFERROR(L40/INDEX('Ücret Bantları'!$D$6:$D$17,MATCH(F40,'Ücret Bantları'!$A$6:$A$17,0)),""))</f>
      </c>
      <c r="P40" s="14">
        <f>IF(OR(L40="",F40=""),"",IFERROR(IF(L40&lt;INDEX('Ücret Bantları'!$C$6:$C$17,MATCH(F40,'Ücret Bantları'!$A$6:$A$17,0)),"Bant altı",IF(L40&gt;INDEX('Ücret Bantları'!$E$6:$E$17,MATCH(F40,'Ücret Bantları'!$A$6:$A$17,0)),"Bant üstü","Bant içi")),"Kademe yok"))</f>
      </c>
      <c r="Q40" s="14">
        <f>IF(L40="","",IF(L40&lt;'Parametreler'!$C$17,"Asgari ücretin altında","Uygun"))</f>
      </c>
      <c r="R40" s="19"/>
      <c r="S40" s="16"/>
    </row>
    <row r="41" spans="1:19" x14ac:dyDescent="0.25">
      <c r="A41" s="6">
        <v>36</v>
      </c>
      <c r="B41" s="18"/>
      <c r="C41" s="18"/>
      <c r="D41" s="18"/>
      <c r="E41" s="18"/>
      <c r="F41" s="19"/>
      <c r="G41" s="20"/>
      <c r="H41" s="19"/>
      <c r="I41" s="10">
        <f>IF(OR(C41="",H41=""),"",CHOOSE(VALUE(H41),'Parametreler'!$C$11,'Parametreler'!$C$12,'Parametreler'!$C$13,'Parametreler'!$C$14,'Parametreler'!$C$15))</f>
      </c>
      <c r="J41" s="11"/>
      <c r="K41" s="10">
        <f>IF(C41="","",IF(J41&lt;&gt;"",J41,IF(I41="",0,I41)))</f>
      </c>
      <c r="L41" s="12">
        <f>IF(OR(C41="",G41=""),"",ROUND(G41*(1+K41),2))</f>
      </c>
      <c r="M41" s="12">
        <f>IF(L41="","",L41-G41)</f>
      </c>
      <c r="N41" s="13">
        <f>IF(OR(L41="",F41=""),"",IFERROR(G41/INDEX('Ücret Bantları'!$D$6:$D$17,MATCH(F41,'Ücret Bantları'!$A$6:$A$17,0)),""))</f>
      </c>
      <c r="O41" s="13">
        <f>IF(OR(L41="",F41=""),"",IFERROR(L41/INDEX('Ücret Bantları'!$D$6:$D$17,MATCH(F41,'Ücret Bantları'!$A$6:$A$17,0)),""))</f>
      </c>
      <c r="P41" s="14">
        <f>IF(OR(L41="",F41=""),"",IFERROR(IF(L41&lt;INDEX('Ücret Bantları'!$C$6:$C$17,MATCH(F41,'Ücret Bantları'!$A$6:$A$17,0)),"Bant altı",IF(L41&gt;INDEX('Ücret Bantları'!$E$6:$E$17,MATCH(F41,'Ücret Bantları'!$A$6:$A$17,0)),"Bant üstü","Bant içi")),"Kademe yok"))</f>
      </c>
      <c r="Q41" s="14">
        <f>IF(L41="","",IF(L41&lt;'Parametreler'!$C$17,"Asgari ücretin altında","Uygun"))</f>
      </c>
      <c r="R41" s="19"/>
      <c r="S41" s="16"/>
    </row>
    <row r="42" spans="1:19" x14ac:dyDescent="0.25">
      <c r="A42" s="6">
        <v>37</v>
      </c>
      <c r="B42" s="18"/>
      <c r="C42" s="18"/>
      <c r="D42" s="18"/>
      <c r="E42" s="18"/>
      <c r="F42" s="19"/>
      <c r="G42" s="20"/>
      <c r="H42" s="19"/>
      <c r="I42" s="10">
        <f>IF(OR(C42="",H42=""),"",CHOOSE(VALUE(H42),'Parametreler'!$C$11,'Parametreler'!$C$12,'Parametreler'!$C$13,'Parametreler'!$C$14,'Parametreler'!$C$15))</f>
      </c>
      <c r="J42" s="11"/>
      <c r="K42" s="10">
        <f>IF(C42="","",IF(J42&lt;&gt;"",J42,IF(I42="",0,I42)))</f>
      </c>
      <c r="L42" s="12">
        <f>IF(OR(C42="",G42=""),"",ROUND(G42*(1+K42),2))</f>
      </c>
      <c r="M42" s="12">
        <f>IF(L42="","",L42-G42)</f>
      </c>
      <c r="N42" s="13">
        <f>IF(OR(L42="",F42=""),"",IFERROR(G42/INDEX('Ücret Bantları'!$D$6:$D$17,MATCH(F42,'Ücret Bantları'!$A$6:$A$17,0)),""))</f>
      </c>
      <c r="O42" s="13">
        <f>IF(OR(L42="",F42=""),"",IFERROR(L42/INDEX('Ücret Bantları'!$D$6:$D$17,MATCH(F42,'Ücret Bantları'!$A$6:$A$17,0)),""))</f>
      </c>
      <c r="P42" s="14">
        <f>IF(OR(L42="",F42=""),"",IFERROR(IF(L42&lt;INDEX('Ücret Bantları'!$C$6:$C$17,MATCH(F42,'Ücret Bantları'!$A$6:$A$17,0)),"Bant altı",IF(L42&gt;INDEX('Ücret Bantları'!$E$6:$E$17,MATCH(F42,'Ücret Bantları'!$A$6:$A$17,0)),"Bant üstü","Bant içi")),"Kademe yok"))</f>
      </c>
      <c r="Q42" s="14">
        <f>IF(L42="","",IF(L42&lt;'Parametreler'!$C$17,"Asgari ücretin altında","Uygun"))</f>
      </c>
      <c r="R42" s="19"/>
      <c r="S42" s="16"/>
    </row>
    <row r="43" spans="1:19" x14ac:dyDescent="0.25">
      <c r="A43" s="6">
        <v>38</v>
      </c>
      <c r="B43" s="18"/>
      <c r="C43" s="18"/>
      <c r="D43" s="18"/>
      <c r="E43" s="18"/>
      <c r="F43" s="19"/>
      <c r="G43" s="20"/>
      <c r="H43" s="19"/>
      <c r="I43" s="10">
        <f>IF(OR(C43="",H43=""),"",CHOOSE(VALUE(H43),'Parametreler'!$C$11,'Parametreler'!$C$12,'Parametreler'!$C$13,'Parametreler'!$C$14,'Parametreler'!$C$15))</f>
      </c>
      <c r="J43" s="11"/>
      <c r="K43" s="10">
        <f>IF(C43="","",IF(J43&lt;&gt;"",J43,IF(I43="",0,I43)))</f>
      </c>
      <c r="L43" s="12">
        <f>IF(OR(C43="",G43=""),"",ROUND(G43*(1+K43),2))</f>
      </c>
      <c r="M43" s="12">
        <f>IF(L43="","",L43-G43)</f>
      </c>
      <c r="N43" s="13">
        <f>IF(OR(L43="",F43=""),"",IFERROR(G43/INDEX('Ücret Bantları'!$D$6:$D$17,MATCH(F43,'Ücret Bantları'!$A$6:$A$17,0)),""))</f>
      </c>
      <c r="O43" s="13">
        <f>IF(OR(L43="",F43=""),"",IFERROR(L43/INDEX('Ücret Bantları'!$D$6:$D$17,MATCH(F43,'Ücret Bantları'!$A$6:$A$17,0)),""))</f>
      </c>
      <c r="P43" s="14">
        <f>IF(OR(L43="",F43=""),"",IFERROR(IF(L43&lt;INDEX('Ücret Bantları'!$C$6:$C$17,MATCH(F43,'Ücret Bantları'!$A$6:$A$17,0)),"Bant altı",IF(L43&gt;INDEX('Ücret Bantları'!$E$6:$E$17,MATCH(F43,'Ücret Bantları'!$A$6:$A$17,0)),"Bant üstü","Bant içi")),"Kademe yok"))</f>
      </c>
      <c r="Q43" s="14">
        <f>IF(L43="","",IF(L43&lt;'Parametreler'!$C$17,"Asgari ücretin altında","Uygun"))</f>
      </c>
      <c r="R43" s="19"/>
      <c r="S43" s="16"/>
    </row>
    <row r="44" spans="1:19" x14ac:dyDescent="0.25">
      <c r="A44" s="6">
        <v>39</v>
      </c>
      <c r="B44" s="18"/>
      <c r="C44" s="18"/>
      <c r="D44" s="18"/>
      <c r="E44" s="18"/>
      <c r="F44" s="19"/>
      <c r="G44" s="20"/>
      <c r="H44" s="19"/>
      <c r="I44" s="10">
        <f>IF(OR(C44="",H44=""),"",CHOOSE(VALUE(H44),'Parametreler'!$C$11,'Parametreler'!$C$12,'Parametreler'!$C$13,'Parametreler'!$C$14,'Parametreler'!$C$15))</f>
      </c>
      <c r="J44" s="11"/>
      <c r="K44" s="10">
        <f>IF(C44="","",IF(J44&lt;&gt;"",J44,IF(I44="",0,I44)))</f>
      </c>
      <c r="L44" s="12">
        <f>IF(OR(C44="",G44=""),"",ROUND(G44*(1+K44),2))</f>
      </c>
      <c r="M44" s="12">
        <f>IF(L44="","",L44-G44)</f>
      </c>
      <c r="N44" s="13">
        <f>IF(OR(L44="",F44=""),"",IFERROR(G44/INDEX('Ücret Bantları'!$D$6:$D$17,MATCH(F44,'Ücret Bantları'!$A$6:$A$17,0)),""))</f>
      </c>
      <c r="O44" s="13">
        <f>IF(OR(L44="",F44=""),"",IFERROR(L44/INDEX('Ücret Bantları'!$D$6:$D$17,MATCH(F44,'Ücret Bantları'!$A$6:$A$17,0)),""))</f>
      </c>
      <c r="P44" s="14">
        <f>IF(OR(L44="",F44=""),"",IFERROR(IF(L44&lt;INDEX('Ücret Bantları'!$C$6:$C$17,MATCH(F44,'Ücret Bantları'!$A$6:$A$17,0)),"Bant altı",IF(L44&gt;INDEX('Ücret Bantları'!$E$6:$E$17,MATCH(F44,'Ücret Bantları'!$A$6:$A$17,0)),"Bant üstü","Bant içi")),"Kademe yok"))</f>
      </c>
      <c r="Q44" s="14">
        <f>IF(L44="","",IF(L44&lt;'Parametreler'!$C$17,"Asgari ücretin altında","Uygun"))</f>
      </c>
      <c r="R44" s="19"/>
      <c r="S44" s="16"/>
    </row>
    <row r="45" spans="1:19" x14ac:dyDescent="0.25">
      <c r="A45" s="6">
        <v>40</v>
      </c>
      <c r="B45" s="18"/>
      <c r="C45" s="18"/>
      <c r="D45" s="18"/>
      <c r="E45" s="18"/>
      <c r="F45" s="19"/>
      <c r="G45" s="20"/>
      <c r="H45" s="19"/>
      <c r="I45" s="10">
        <f>IF(OR(C45="",H45=""),"",CHOOSE(VALUE(H45),'Parametreler'!$C$11,'Parametreler'!$C$12,'Parametreler'!$C$13,'Parametreler'!$C$14,'Parametreler'!$C$15))</f>
      </c>
      <c r="J45" s="11"/>
      <c r="K45" s="10">
        <f>IF(C45="","",IF(J45&lt;&gt;"",J45,IF(I45="",0,I45)))</f>
      </c>
      <c r="L45" s="12">
        <f>IF(OR(C45="",G45=""),"",ROUND(G45*(1+K45),2))</f>
      </c>
      <c r="M45" s="12">
        <f>IF(L45="","",L45-G45)</f>
      </c>
      <c r="N45" s="13">
        <f>IF(OR(L45="",F45=""),"",IFERROR(G45/INDEX('Ücret Bantları'!$D$6:$D$17,MATCH(F45,'Ücret Bantları'!$A$6:$A$17,0)),""))</f>
      </c>
      <c r="O45" s="13">
        <f>IF(OR(L45="",F45=""),"",IFERROR(L45/INDEX('Ücret Bantları'!$D$6:$D$17,MATCH(F45,'Ücret Bantları'!$A$6:$A$17,0)),""))</f>
      </c>
      <c r="P45" s="14">
        <f>IF(OR(L45="",F45=""),"",IFERROR(IF(L45&lt;INDEX('Ücret Bantları'!$C$6:$C$17,MATCH(F45,'Ücret Bantları'!$A$6:$A$17,0)),"Bant altı",IF(L45&gt;INDEX('Ücret Bantları'!$E$6:$E$17,MATCH(F45,'Ücret Bantları'!$A$6:$A$17,0)),"Bant üstü","Bant içi")),"Kademe yok"))</f>
      </c>
      <c r="Q45" s="14">
        <f>IF(L45="","",IF(L45&lt;'Parametreler'!$C$17,"Asgari ücretin altında","Uygun"))</f>
      </c>
      <c r="R45" s="19"/>
      <c r="S45" s="16"/>
    </row>
    <row r="46" spans="1:19" x14ac:dyDescent="0.25">
      <c r="A46" s="6">
        <v>41</v>
      </c>
      <c r="B46" s="18"/>
      <c r="C46" s="18"/>
      <c r="D46" s="18"/>
      <c r="E46" s="18"/>
      <c r="F46" s="19"/>
      <c r="G46" s="20"/>
      <c r="H46" s="19"/>
      <c r="I46" s="10">
        <f>IF(OR(C46="",H46=""),"",CHOOSE(VALUE(H46),'Parametreler'!$C$11,'Parametreler'!$C$12,'Parametreler'!$C$13,'Parametreler'!$C$14,'Parametreler'!$C$15))</f>
      </c>
      <c r="J46" s="11"/>
      <c r="K46" s="10">
        <f>IF(C46="","",IF(J46&lt;&gt;"",J46,IF(I46="",0,I46)))</f>
      </c>
      <c r="L46" s="12">
        <f>IF(OR(C46="",G46=""),"",ROUND(G46*(1+K46),2))</f>
      </c>
      <c r="M46" s="12">
        <f>IF(L46="","",L46-G46)</f>
      </c>
      <c r="N46" s="13">
        <f>IF(OR(L46="",F46=""),"",IFERROR(G46/INDEX('Ücret Bantları'!$D$6:$D$17,MATCH(F46,'Ücret Bantları'!$A$6:$A$17,0)),""))</f>
      </c>
      <c r="O46" s="13">
        <f>IF(OR(L46="",F46=""),"",IFERROR(L46/INDEX('Ücret Bantları'!$D$6:$D$17,MATCH(F46,'Ücret Bantları'!$A$6:$A$17,0)),""))</f>
      </c>
      <c r="P46" s="14">
        <f>IF(OR(L46="",F46=""),"",IFERROR(IF(L46&lt;INDEX('Ücret Bantları'!$C$6:$C$17,MATCH(F46,'Ücret Bantları'!$A$6:$A$17,0)),"Bant altı",IF(L46&gt;INDEX('Ücret Bantları'!$E$6:$E$17,MATCH(F46,'Ücret Bantları'!$A$6:$A$17,0)),"Bant üstü","Bant içi")),"Kademe yok"))</f>
      </c>
      <c r="Q46" s="14">
        <f>IF(L46="","",IF(L46&lt;'Parametreler'!$C$17,"Asgari ücretin altında","Uygun"))</f>
      </c>
      <c r="R46" s="19"/>
      <c r="S46" s="16"/>
    </row>
    <row r="47" spans="1:19" x14ac:dyDescent="0.25">
      <c r="A47" s="6">
        <v>42</v>
      </c>
      <c r="B47" s="18"/>
      <c r="C47" s="18"/>
      <c r="D47" s="18"/>
      <c r="E47" s="18"/>
      <c r="F47" s="19"/>
      <c r="G47" s="20"/>
      <c r="H47" s="19"/>
      <c r="I47" s="10">
        <f>IF(OR(C47="",H47=""),"",CHOOSE(VALUE(H47),'Parametreler'!$C$11,'Parametreler'!$C$12,'Parametreler'!$C$13,'Parametreler'!$C$14,'Parametreler'!$C$15))</f>
      </c>
      <c r="J47" s="11"/>
      <c r="K47" s="10">
        <f>IF(C47="","",IF(J47&lt;&gt;"",J47,IF(I47="",0,I47)))</f>
      </c>
      <c r="L47" s="12">
        <f>IF(OR(C47="",G47=""),"",ROUND(G47*(1+K47),2))</f>
      </c>
      <c r="M47" s="12">
        <f>IF(L47="","",L47-G47)</f>
      </c>
      <c r="N47" s="13">
        <f>IF(OR(L47="",F47=""),"",IFERROR(G47/INDEX('Ücret Bantları'!$D$6:$D$17,MATCH(F47,'Ücret Bantları'!$A$6:$A$17,0)),""))</f>
      </c>
      <c r="O47" s="13">
        <f>IF(OR(L47="",F47=""),"",IFERROR(L47/INDEX('Ücret Bantları'!$D$6:$D$17,MATCH(F47,'Ücret Bantları'!$A$6:$A$17,0)),""))</f>
      </c>
      <c r="P47" s="14">
        <f>IF(OR(L47="",F47=""),"",IFERROR(IF(L47&lt;INDEX('Ücret Bantları'!$C$6:$C$17,MATCH(F47,'Ücret Bantları'!$A$6:$A$17,0)),"Bant altı",IF(L47&gt;INDEX('Ücret Bantları'!$E$6:$E$17,MATCH(F47,'Ücret Bantları'!$A$6:$A$17,0)),"Bant üstü","Bant içi")),"Kademe yok"))</f>
      </c>
      <c r="Q47" s="14">
        <f>IF(L47="","",IF(L47&lt;'Parametreler'!$C$17,"Asgari ücretin altında","Uygun"))</f>
      </c>
      <c r="R47" s="19"/>
      <c r="S47" s="16"/>
    </row>
    <row r="48" spans="1:19" x14ac:dyDescent="0.25">
      <c r="A48" s="6">
        <v>43</v>
      </c>
      <c r="B48" s="18"/>
      <c r="C48" s="18"/>
      <c r="D48" s="18"/>
      <c r="E48" s="18"/>
      <c r="F48" s="19"/>
      <c r="G48" s="20"/>
      <c r="H48" s="19"/>
      <c r="I48" s="10">
        <f>IF(OR(C48="",H48=""),"",CHOOSE(VALUE(H48),'Parametreler'!$C$11,'Parametreler'!$C$12,'Parametreler'!$C$13,'Parametreler'!$C$14,'Parametreler'!$C$15))</f>
      </c>
      <c r="J48" s="11"/>
      <c r="K48" s="10">
        <f>IF(C48="","",IF(J48&lt;&gt;"",J48,IF(I48="",0,I48)))</f>
      </c>
      <c r="L48" s="12">
        <f>IF(OR(C48="",G48=""),"",ROUND(G48*(1+K48),2))</f>
      </c>
      <c r="M48" s="12">
        <f>IF(L48="","",L48-G48)</f>
      </c>
      <c r="N48" s="13">
        <f>IF(OR(L48="",F48=""),"",IFERROR(G48/INDEX('Ücret Bantları'!$D$6:$D$17,MATCH(F48,'Ücret Bantları'!$A$6:$A$17,0)),""))</f>
      </c>
      <c r="O48" s="13">
        <f>IF(OR(L48="",F48=""),"",IFERROR(L48/INDEX('Ücret Bantları'!$D$6:$D$17,MATCH(F48,'Ücret Bantları'!$A$6:$A$17,0)),""))</f>
      </c>
      <c r="P48" s="14">
        <f>IF(OR(L48="",F48=""),"",IFERROR(IF(L48&lt;INDEX('Ücret Bantları'!$C$6:$C$17,MATCH(F48,'Ücret Bantları'!$A$6:$A$17,0)),"Bant altı",IF(L48&gt;INDEX('Ücret Bantları'!$E$6:$E$17,MATCH(F48,'Ücret Bantları'!$A$6:$A$17,0)),"Bant üstü","Bant içi")),"Kademe yok"))</f>
      </c>
      <c r="Q48" s="14">
        <f>IF(L48="","",IF(L48&lt;'Parametreler'!$C$17,"Asgari ücretin altında","Uygun"))</f>
      </c>
      <c r="R48" s="19"/>
      <c r="S48" s="16"/>
    </row>
    <row r="49" spans="1:19" x14ac:dyDescent="0.25">
      <c r="A49" s="6">
        <v>44</v>
      </c>
      <c r="B49" s="18"/>
      <c r="C49" s="18"/>
      <c r="D49" s="18"/>
      <c r="E49" s="18"/>
      <c r="F49" s="19"/>
      <c r="G49" s="20"/>
      <c r="H49" s="19"/>
      <c r="I49" s="10">
        <f>IF(OR(C49="",H49=""),"",CHOOSE(VALUE(H49),'Parametreler'!$C$11,'Parametreler'!$C$12,'Parametreler'!$C$13,'Parametreler'!$C$14,'Parametreler'!$C$15))</f>
      </c>
      <c r="J49" s="11"/>
      <c r="K49" s="10">
        <f>IF(C49="","",IF(J49&lt;&gt;"",J49,IF(I49="",0,I49)))</f>
      </c>
      <c r="L49" s="12">
        <f>IF(OR(C49="",G49=""),"",ROUND(G49*(1+K49),2))</f>
      </c>
      <c r="M49" s="12">
        <f>IF(L49="","",L49-G49)</f>
      </c>
      <c r="N49" s="13">
        <f>IF(OR(L49="",F49=""),"",IFERROR(G49/INDEX('Ücret Bantları'!$D$6:$D$17,MATCH(F49,'Ücret Bantları'!$A$6:$A$17,0)),""))</f>
      </c>
      <c r="O49" s="13">
        <f>IF(OR(L49="",F49=""),"",IFERROR(L49/INDEX('Ücret Bantları'!$D$6:$D$17,MATCH(F49,'Ücret Bantları'!$A$6:$A$17,0)),""))</f>
      </c>
      <c r="P49" s="14">
        <f>IF(OR(L49="",F49=""),"",IFERROR(IF(L49&lt;INDEX('Ücret Bantları'!$C$6:$C$17,MATCH(F49,'Ücret Bantları'!$A$6:$A$17,0)),"Bant altı",IF(L49&gt;INDEX('Ücret Bantları'!$E$6:$E$17,MATCH(F49,'Ücret Bantları'!$A$6:$A$17,0)),"Bant üstü","Bant içi")),"Kademe yok"))</f>
      </c>
      <c r="Q49" s="14">
        <f>IF(L49="","",IF(L49&lt;'Parametreler'!$C$17,"Asgari ücretin altında","Uygun"))</f>
      </c>
      <c r="R49" s="19"/>
      <c r="S49" s="16"/>
    </row>
    <row r="50" spans="1:19" x14ac:dyDescent="0.25">
      <c r="A50" s="6">
        <v>45</v>
      </c>
      <c r="B50" s="18"/>
      <c r="C50" s="18"/>
      <c r="D50" s="18"/>
      <c r="E50" s="18"/>
      <c r="F50" s="19"/>
      <c r="G50" s="20"/>
      <c r="H50" s="19"/>
      <c r="I50" s="10">
        <f>IF(OR(C50="",H50=""),"",CHOOSE(VALUE(H50),'Parametreler'!$C$11,'Parametreler'!$C$12,'Parametreler'!$C$13,'Parametreler'!$C$14,'Parametreler'!$C$15))</f>
      </c>
      <c r="J50" s="11"/>
      <c r="K50" s="10">
        <f>IF(C50="","",IF(J50&lt;&gt;"",J50,IF(I50="",0,I50)))</f>
      </c>
      <c r="L50" s="12">
        <f>IF(OR(C50="",G50=""),"",ROUND(G50*(1+K50),2))</f>
      </c>
      <c r="M50" s="12">
        <f>IF(L50="","",L50-G50)</f>
      </c>
      <c r="N50" s="13">
        <f>IF(OR(L50="",F50=""),"",IFERROR(G50/INDEX('Ücret Bantları'!$D$6:$D$17,MATCH(F50,'Ücret Bantları'!$A$6:$A$17,0)),""))</f>
      </c>
      <c r="O50" s="13">
        <f>IF(OR(L50="",F50=""),"",IFERROR(L50/INDEX('Ücret Bantları'!$D$6:$D$17,MATCH(F50,'Ücret Bantları'!$A$6:$A$17,0)),""))</f>
      </c>
      <c r="P50" s="14">
        <f>IF(OR(L50="",F50=""),"",IFERROR(IF(L50&lt;INDEX('Ücret Bantları'!$C$6:$C$17,MATCH(F50,'Ücret Bantları'!$A$6:$A$17,0)),"Bant altı",IF(L50&gt;INDEX('Ücret Bantları'!$E$6:$E$17,MATCH(F50,'Ücret Bantları'!$A$6:$A$17,0)),"Bant üstü","Bant içi")),"Kademe yok"))</f>
      </c>
      <c r="Q50" s="14">
        <f>IF(L50="","",IF(L50&lt;'Parametreler'!$C$17,"Asgari ücretin altında","Uygun"))</f>
      </c>
      <c r="R50" s="19"/>
      <c r="S50" s="16"/>
    </row>
    <row r="51" spans="1:19" x14ac:dyDescent="0.25">
      <c r="A51" s="6">
        <v>46</v>
      </c>
      <c r="B51" s="18"/>
      <c r="C51" s="18"/>
      <c r="D51" s="18"/>
      <c r="E51" s="18"/>
      <c r="F51" s="19"/>
      <c r="G51" s="20"/>
      <c r="H51" s="19"/>
      <c r="I51" s="10">
        <f>IF(OR(C51="",H51=""),"",CHOOSE(VALUE(H51),'Parametreler'!$C$11,'Parametreler'!$C$12,'Parametreler'!$C$13,'Parametreler'!$C$14,'Parametreler'!$C$15))</f>
      </c>
      <c r="J51" s="11"/>
      <c r="K51" s="10">
        <f>IF(C51="","",IF(J51&lt;&gt;"",J51,IF(I51="",0,I51)))</f>
      </c>
      <c r="L51" s="12">
        <f>IF(OR(C51="",G51=""),"",ROUND(G51*(1+K51),2))</f>
      </c>
      <c r="M51" s="12">
        <f>IF(L51="","",L51-G51)</f>
      </c>
      <c r="N51" s="13">
        <f>IF(OR(L51="",F51=""),"",IFERROR(G51/INDEX('Ücret Bantları'!$D$6:$D$17,MATCH(F51,'Ücret Bantları'!$A$6:$A$17,0)),""))</f>
      </c>
      <c r="O51" s="13">
        <f>IF(OR(L51="",F51=""),"",IFERROR(L51/INDEX('Ücret Bantları'!$D$6:$D$17,MATCH(F51,'Ücret Bantları'!$A$6:$A$17,0)),""))</f>
      </c>
      <c r="P51" s="14">
        <f>IF(OR(L51="",F51=""),"",IFERROR(IF(L51&lt;INDEX('Ücret Bantları'!$C$6:$C$17,MATCH(F51,'Ücret Bantları'!$A$6:$A$17,0)),"Bant altı",IF(L51&gt;INDEX('Ücret Bantları'!$E$6:$E$17,MATCH(F51,'Ücret Bantları'!$A$6:$A$17,0)),"Bant üstü","Bant içi")),"Kademe yok"))</f>
      </c>
      <c r="Q51" s="14">
        <f>IF(L51="","",IF(L51&lt;'Parametreler'!$C$17,"Asgari ücretin altında","Uygun"))</f>
      </c>
      <c r="R51" s="19"/>
      <c r="S51" s="16"/>
    </row>
    <row r="52" spans="1:19" x14ac:dyDescent="0.25">
      <c r="A52" s="6">
        <v>47</v>
      </c>
      <c r="B52" s="18"/>
      <c r="C52" s="18"/>
      <c r="D52" s="18"/>
      <c r="E52" s="18"/>
      <c r="F52" s="19"/>
      <c r="G52" s="20"/>
      <c r="H52" s="19"/>
      <c r="I52" s="10">
        <f>IF(OR(C52="",H52=""),"",CHOOSE(VALUE(H52),'Parametreler'!$C$11,'Parametreler'!$C$12,'Parametreler'!$C$13,'Parametreler'!$C$14,'Parametreler'!$C$15))</f>
      </c>
      <c r="J52" s="11"/>
      <c r="K52" s="10">
        <f>IF(C52="","",IF(J52&lt;&gt;"",J52,IF(I52="",0,I52)))</f>
      </c>
      <c r="L52" s="12">
        <f>IF(OR(C52="",G52=""),"",ROUND(G52*(1+K52),2))</f>
      </c>
      <c r="M52" s="12">
        <f>IF(L52="","",L52-G52)</f>
      </c>
      <c r="N52" s="13">
        <f>IF(OR(L52="",F52=""),"",IFERROR(G52/INDEX('Ücret Bantları'!$D$6:$D$17,MATCH(F52,'Ücret Bantları'!$A$6:$A$17,0)),""))</f>
      </c>
      <c r="O52" s="13">
        <f>IF(OR(L52="",F52=""),"",IFERROR(L52/INDEX('Ücret Bantları'!$D$6:$D$17,MATCH(F52,'Ücret Bantları'!$A$6:$A$17,0)),""))</f>
      </c>
      <c r="P52" s="14">
        <f>IF(OR(L52="",F52=""),"",IFERROR(IF(L52&lt;INDEX('Ücret Bantları'!$C$6:$C$17,MATCH(F52,'Ücret Bantları'!$A$6:$A$17,0)),"Bant altı",IF(L52&gt;INDEX('Ücret Bantları'!$E$6:$E$17,MATCH(F52,'Ücret Bantları'!$A$6:$A$17,0)),"Bant üstü","Bant içi")),"Kademe yok"))</f>
      </c>
      <c r="Q52" s="14">
        <f>IF(L52="","",IF(L52&lt;'Parametreler'!$C$17,"Asgari ücretin altında","Uygun"))</f>
      </c>
      <c r="R52" s="19"/>
      <c r="S52" s="16"/>
    </row>
    <row r="53" spans="1:19" x14ac:dyDescent="0.25">
      <c r="A53" s="6">
        <v>48</v>
      </c>
      <c r="B53" s="18"/>
      <c r="C53" s="18"/>
      <c r="D53" s="18"/>
      <c r="E53" s="18"/>
      <c r="F53" s="19"/>
      <c r="G53" s="20"/>
      <c r="H53" s="19"/>
      <c r="I53" s="10">
        <f>IF(OR(C53="",H53=""),"",CHOOSE(VALUE(H53),'Parametreler'!$C$11,'Parametreler'!$C$12,'Parametreler'!$C$13,'Parametreler'!$C$14,'Parametreler'!$C$15))</f>
      </c>
      <c r="J53" s="11"/>
      <c r="K53" s="10">
        <f>IF(C53="","",IF(J53&lt;&gt;"",J53,IF(I53="",0,I53)))</f>
      </c>
      <c r="L53" s="12">
        <f>IF(OR(C53="",G53=""),"",ROUND(G53*(1+K53),2))</f>
      </c>
      <c r="M53" s="12">
        <f>IF(L53="","",L53-G53)</f>
      </c>
      <c r="N53" s="13">
        <f>IF(OR(L53="",F53=""),"",IFERROR(G53/INDEX('Ücret Bantları'!$D$6:$D$17,MATCH(F53,'Ücret Bantları'!$A$6:$A$17,0)),""))</f>
      </c>
      <c r="O53" s="13">
        <f>IF(OR(L53="",F53=""),"",IFERROR(L53/INDEX('Ücret Bantları'!$D$6:$D$17,MATCH(F53,'Ücret Bantları'!$A$6:$A$17,0)),""))</f>
      </c>
      <c r="P53" s="14">
        <f>IF(OR(L53="",F53=""),"",IFERROR(IF(L53&lt;INDEX('Ücret Bantları'!$C$6:$C$17,MATCH(F53,'Ücret Bantları'!$A$6:$A$17,0)),"Bant altı",IF(L53&gt;INDEX('Ücret Bantları'!$E$6:$E$17,MATCH(F53,'Ücret Bantları'!$A$6:$A$17,0)),"Bant üstü","Bant içi")),"Kademe yok"))</f>
      </c>
      <c r="Q53" s="14">
        <f>IF(L53="","",IF(L53&lt;'Parametreler'!$C$17,"Asgari ücretin altında","Uygun"))</f>
      </c>
      <c r="R53" s="19"/>
      <c r="S53" s="16"/>
    </row>
    <row r="54" spans="1:19" x14ac:dyDescent="0.25">
      <c r="A54" s="6">
        <v>49</v>
      </c>
      <c r="B54" s="18"/>
      <c r="C54" s="18"/>
      <c r="D54" s="18"/>
      <c r="E54" s="18"/>
      <c r="F54" s="19"/>
      <c r="G54" s="20"/>
      <c r="H54" s="19"/>
      <c r="I54" s="10">
        <f>IF(OR(C54="",H54=""),"",CHOOSE(VALUE(H54),'Parametreler'!$C$11,'Parametreler'!$C$12,'Parametreler'!$C$13,'Parametreler'!$C$14,'Parametreler'!$C$15))</f>
      </c>
      <c r="J54" s="11"/>
      <c r="K54" s="10">
        <f>IF(C54="","",IF(J54&lt;&gt;"",J54,IF(I54="",0,I54)))</f>
      </c>
      <c r="L54" s="12">
        <f>IF(OR(C54="",G54=""),"",ROUND(G54*(1+K54),2))</f>
      </c>
      <c r="M54" s="12">
        <f>IF(L54="","",L54-G54)</f>
      </c>
      <c r="N54" s="13">
        <f>IF(OR(L54="",F54=""),"",IFERROR(G54/INDEX('Ücret Bantları'!$D$6:$D$17,MATCH(F54,'Ücret Bantları'!$A$6:$A$17,0)),""))</f>
      </c>
      <c r="O54" s="13">
        <f>IF(OR(L54="",F54=""),"",IFERROR(L54/INDEX('Ücret Bantları'!$D$6:$D$17,MATCH(F54,'Ücret Bantları'!$A$6:$A$17,0)),""))</f>
      </c>
      <c r="P54" s="14">
        <f>IF(OR(L54="",F54=""),"",IFERROR(IF(L54&lt;INDEX('Ücret Bantları'!$C$6:$C$17,MATCH(F54,'Ücret Bantları'!$A$6:$A$17,0)),"Bant altı",IF(L54&gt;INDEX('Ücret Bantları'!$E$6:$E$17,MATCH(F54,'Ücret Bantları'!$A$6:$A$17,0)),"Bant üstü","Bant içi")),"Kademe yok"))</f>
      </c>
      <c r="Q54" s="14">
        <f>IF(L54="","",IF(L54&lt;'Parametreler'!$C$17,"Asgari ücretin altında","Uygun"))</f>
      </c>
      <c r="R54" s="19"/>
      <c r="S54" s="16"/>
    </row>
    <row r="55" spans="1:19" x14ac:dyDescent="0.25">
      <c r="A55" s="6">
        <v>50</v>
      </c>
      <c r="B55" s="18"/>
      <c r="C55" s="18"/>
      <c r="D55" s="18"/>
      <c r="E55" s="18"/>
      <c r="F55" s="19"/>
      <c r="G55" s="20"/>
      <c r="H55" s="19"/>
      <c r="I55" s="10">
        <f>IF(OR(C55="",H55=""),"",CHOOSE(VALUE(H55),'Parametreler'!$C$11,'Parametreler'!$C$12,'Parametreler'!$C$13,'Parametreler'!$C$14,'Parametreler'!$C$15))</f>
      </c>
      <c r="J55" s="11"/>
      <c r="K55" s="10">
        <f>IF(C55="","",IF(J55&lt;&gt;"",J55,IF(I55="",0,I55)))</f>
      </c>
      <c r="L55" s="12">
        <f>IF(OR(C55="",G55=""),"",ROUND(G55*(1+K55),2))</f>
      </c>
      <c r="M55" s="12">
        <f>IF(L55="","",L55-G55)</f>
      </c>
      <c r="N55" s="13">
        <f>IF(OR(L55="",F55=""),"",IFERROR(G55/INDEX('Ücret Bantları'!$D$6:$D$17,MATCH(F55,'Ücret Bantları'!$A$6:$A$17,0)),""))</f>
      </c>
      <c r="O55" s="13">
        <f>IF(OR(L55="",F55=""),"",IFERROR(L55/INDEX('Ücret Bantları'!$D$6:$D$17,MATCH(F55,'Ücret Bantları'!$A$6:$A$17,0)),""))</f>
      </c>
      <c r="P55" s="14">
        <f>IF(OR(L55="",F55=""),"",IFERROR(IF(L55&lt;INDEX('Ücret Bantları'!$C$6:$C$17,MATCH(F55,'Ücret Bantları'!$A$6:$A$17,0)),"Bant altı",IF(L55&gt;INDEX('Ücret Bantları'!$E$6:$E$17,MATCH(F55,'Ücret Bantları'!$A$6:$A$17,0)),"Bant üstü","Bant içi")),"Kademe yok"))</f>
      </c>
      <c r="Q55" s="14">
        <f>IF(L55="","",IF(L55&lt;'Parametreler'!$C$17,"Asgari ücretin altında","Uygun"))</f>
      </c>
      <c r="R55" s="19"/>
      <c r="S55" s="16"/>
    </row>
    <row r="56" spans="1:19" x14ac:dyDescent="0.25">
      <c r="A56" s="6">
        <v>51</v>
      </c>
      <c r="B56" s="18"/>
      <c r="C56" s="18"/>
      <c r="D56" s="18"/>
      <c r="E56" s="18"/>
      <c r="F56" s="19"/>
      <c r="G56" s="20"/>
      <c r="H56" s="19"/>
      <c r="I56" s="10">
        <f>IF(OR(C56="",H56=""),"",CHOOSE(VALUE(H56),'Parametreler'!$C$11,'Parametreler'!$C$12,'Parametreler'!$C$13,'Parametreler'!$C$14,'Parametreler'!$C$15))</f>
      </c>
      <c r="J56" s="11"/>
      <c r="K56" s="10">
        <f>IF(C56="","",IF(J56&lt;&gt;"",J56,IF(I56="",0,I56)))</f>
      </c>
      <c r="L56" s="12">
        <f>IF(OR(C56="",G56=""),"",ROUND(G56*(1+K56),2))</f>
      </c>
      <c r="M56" s="12">
        <f>IF(L56="","",L56-G56)</f>
      </c>
      <c r="N56" s="13">
        <f>IF(OR(L56="",F56=""),"",IFERROR(G56/INDEX('Ücret Bantları'!$D$6:$D$17,MATCH(F56,'Ücret Bantları'!$A$6:$A$17,0)),""))</f>
      </c>
      <c r="O56" s="13">
        <f>IF(OR(L56="",F56=""),"",IFERROR(L56/INDEX('Ücret Bantları'!$D$6:$D$17,MATCH(F56,'Ücret Bantları'!$A$6:$A$17,0)),""))</f>
      </c>
      <c r="P56" s="14">
        <f>IF(OR(L56="",F56=""),"",IFERROR(IF(L56&lt;INDEX('Ücret Bantları'!$C$6:$C$17,MATCH(F56,'Ücret Bantları'!$A$6:$A$17,0)),"Bant altı",IF(L56&gt;INDEX('Ücret Bantları'!$E$6:$E$17,MATCH(F56,'Ücret Bantları'!$A$6:$A$17,0)),"Bant üstü","Bant içi")),"Kademe yok"))</f>
      </c>
      <c r="Q56" s="14">
        <f>IF(L56="","",IF(L56&lt;'Parametreler'!$C$17,"Asgari ücretin altında","Uygun"))</f>
      </c>
      <c r="R56" s="19"/>
      <c r="S56" s="16"/>
    </row>
    <row r="57" spans="1:19" x14ac:dyDescent="0.25">
      <c r="A57" s="6">
        <v>52</v>
      </c>
      <c r="B57" s="18"/>
      <c r="C57" s="18"/>
      <c r="D57" s="18"/>
      <c r="E57" s="18"/>
      <c r="F57" s="19"/>
      <c r="G57" s="20"/>
      <c r="H57" s="19"/>
      <c r="I57" s="10">
        <f>IF(OR(C57="",H57=""),"",CHOOSE(VALUE(H57),'Parametreler'!$C$11,'Parametreler'!$C$12,'Parametreler'!$C$13,'Parametreler'!$C$14,'Parametreler'!$C$15))</f>
      </c>
      <c r="J57" s="11"/>
      <c r="K57" s="10">
        <f>IF(C57="","",IF(J57&lt;&gt;"",J57,IF(I57="",0,I57)))</f>
      </c>
      <c r="L57" s="12">
        <f>IF(OR(C57="",G57=""),"",ROUND(G57*(1+K57),2))</f>
      </c>
      <c r="M57" s="12">
        <f>IF(L57="","",L57-G57)</f>
      </c>
      <c r="N57" s="13">
        <f>IF(OR(L57="",F57=""),"",IFERROR(G57/INDEX('Ücret Bantları'!$D$6:$D$17,MATCH(F57,'Ücret Bantları'!$A$6:$A$17,0)),""))</f>
      </c>
      <c r="O57" s="13">
        <f>IF(OR(L57="",F57=""),"",IFERROR(L57/INDEX('Ücret Bantları'!$D$6:$D$17,MATCH(F57,'Ücret Bantları'!$A$6:$A$17,0)),""))</f>
      </c>
      <c r="P57" s="14">
        <f>IF(OR(L57="",F57=""),"",IFERROR(IF(L57&lt;INDEX('Ücret Bantları'!$C$6:$C$17,MATCH(F57,'Ücret Bantları'!$A$6:$A$17,0)),"Bant altı",IF(L57&gt;INDEX('Ücret Bantları'!$E$6:$E$17,MATCH(F57,'Ücret Bantları'!$A$6:$A$17,0)),"Bant üstü","Bant içi")),"Kademe yok"))</f>
      </c>
      <c r="Q57" s="14">
        <f>IF(L57="","",IF(L57&lt;'Parametreler'!$C$17,"Asgari ücretin altında","Uygun"))</f>
      </c>
      <c r="R57" s="19"/>
      <c r="S57" s="16"/>
    </row>
    <row r="58" spans="1:19" x14ac:dyDescent="0.25">
      <c r="A58" s="6">
        <v>53</v>
      </c>
      <c r="B58" s="18"/>
      <c r="C58" s="18"/>
      <c r="D58" s="18"/>
      <c r="E58" s="18"/>
      <c r="F58" s="19"/>
      <c r="G58" s="20"/>
      <c r="H58" s="19"/>
      <c r="I58" s="10">
        <f>IF(OR(C58="",H58=""),"",CHOOSE(VALUE(H58),'Parametreler'!$C$11,'Parametreler'!$C$12,'Parametreler'!$C$13,'Parametreler'!$C$14,'Parametreler'!$C$15))</f>
      </c>
      <c r="J58" s="11"/>
      <c r="K58" s="10">
        <f>IF(C58="","",IF(J58&lt;&gt;"",J58,IF(I58="",0,I58)))</f>
      </c>
      <c r="L58" s="12">
        <f>IF(OR(C58="",G58=""),"",ROUND(G58*(1+K58),2))</f>
      </c>
      <c r="M58" s="12">
        <f>IF(L58="","",L58-G58)</f>
      </c>
      <c r="N58" s="13">
        <f>IF(OR(L58="",F58=""),"",IFERROR(G58/INDEX('Ücret Bantları'!$D$6:$D$17,MATCH(F58,'Ücret Bantları'!$A$6:$A$17,0)),""))</f>
      </c>
      <c r="O58" s="13">
        <f>IF(OR(L58="",F58=""),"",IFERROR(L58/INDEX('Ücret Bantları'!$D$6:$D$17,MATCH(F58,'Ücret Bantları'!$A$6:$A$17,0)),""))</f>
      </c>
      <c r="P58" s="14">
        <f>IF(OR(L58="",F58=""),"",IFERROR(IF(L58&lt;INDEX('Ücret Bantları'!$C$6:$C$17,MATCH(F58,'Ücret Bantları'!$A$6:$A$17,0)),"Bant altı",IF(L58&gt;INDEX('Ücret Bantları'!$E$6:$E$17,MATCH(F58,'Ücret Bantları'!$A$6:$A$17,0)),"Bant üstü","Bant içi")),"Kademe yok"))</f>
      </c>
      <c r="Q58" s="14">
        <f>IF(L58="","",IF(L58&lt;'Parametreler'!$C$17,"Asgari ücretin altında","Uygun"))</f>
      </c>
      <c r="R58" s="19"/>
      <c r="S58" s="16"/>
    </row>
    <row r="59" spans="1:19" x14ac:dyDescent="0.25">
      <c r="A59" s="6">
        <v>54</v>
      </c>
      <c r="B59" s="18"/>
      <c r="C59" s="18"/>
      <c r="D59" s="18"/>
      <c r="E59" s="18"/>
      <c r="F59" s="19"/>
      <c r="G59" s="20"/>
      <c r="H59" s="19"/>
      <c r="I59" s="10">
        <f>IF(OR(C59="",H59=""),"",CHOOSE(VALUE(H59),'Parametreler'!$C$11,'Parametreler'!$C$12,'Parametreler'!$C$13,'Parametreler'!$C$14,'Parametreler'!$C$15))</f>
      </c>
      <c r="J59" s="11"/>
      <c r="K59" s="10">
        <f>IF(C59="","",IF(J59&lt;&gt;"",J59,IF(I59="",0,I59)))</f>
      </c>
      <c r="L59" s="12">
        <f>IF(OR(C59="",G59=""),"",ROUND(G59*(1+K59),2))</f>
      </c>
      <c r="M59" s="12">
        <f>IF(L59="","",L59-G59)</f>
      </c>
      <c r="N59" s="13">
        <f>IF(OR(L59="",F59=""),"",IFERROR(G59/INDEX('Ücret Bantları'!$D$6:$D$17,MATCH(F59,'Ücret Bantları'!$A$6:$A$17,0)),""))</f>
      </c>
      <c r="O59" s="13">
        <f>IF(OR(L59="",F59=""),"",IFERROR(L59/INDEX('Ücret Bantları'!$D$6:$D$17,MATCH(F59,'Ücret Bantları'!$A$6:$A$17,0)),""))</f>
      </c>
      <c r="P59" s="14">
        <f>IF(OR(L59="",F59=""),"",IFERROR(IF(L59&lt;INDEX('Ücret Bantları'!$C$6:$C$17,MATCH(F59,'Ücret Bantları'!$A$6:$A$17,0)),"Bant altı",IF(L59&gt;INDEX('Ücret Bantları'!$E$6:$E$17,MATCH(F59,'Ücret Bantları'!$A$6:$A$17,0)),"Bant üstü","Bant içi")),"Kademe yok"))</f>
      </c>
      <c r="Q59" s="14">
        <f>IF(L59="","",IF(L59&lt;'Parametreler'!$C$17,"Asgari ücretin altında","Uygun"))</f>
      </c>
      <c r="R59" s="19"/>
      <c r="S59" s="16"/>
    </row>
    <row r="60" spans="1:19" x14ac:dyDescent="0.25">
      <c r="A60" s="6">
        <v>55</v>
      </c>
      <c r="B60" s="18"/>
      <c r="C60" s="18"/>
      <c r="D60" s="18"/>
      <c r="E60" s="18"/>
      <c r="F60" s="19"/>
      <c r="G60" s="20"/>
      <c r="H60" s="19"/>
      <c r="I60" s="10">
        <f>IF(OR(C60="",H60=""),"",CHOOSE(VALUE(H60),'Parametreler'!$C$11,'Parametreler'!$C$12,'Parametreler'!$C$13,'Parametreler'!$C$14,'Parametreler'!$C$15))</f>
      </c>
      <c r="J60" s="11"/>
      <c r="K60" s="10">
        <f>IF(C60="","",IF(J60&lt;&gt;"",J60,IF(I60="",0,I60)))</f>
      </c>
      <c r="L60" s="12">
        <f>IF(OR(C60="",G60=""),"",ROUND(G60*(1+K60),2))</f>
      </c>
      <c r="M60" s="12">
        <f>IF(L60="","",L60-G60)</f>
      </c>
      <c r="N60" s="13">
        <f>IF(OR(L60="",F60=""),"",IFERROR(G60/INDEX('Ücret Bantları'!$D$6:$D$17,MATCH(F60,'Ücret Bantları'!$A$6:$A$17,0)),""))</f>
      </c>
      <c r="O60" s="13">
        <f>IF(OR(L60="",F60=""),"",IFERROR(L60/INDEX('Ücret Bantları'!$D$6:$D$17,MATCH(F60,'Ücret Bantları'!$A$6:$A$17,0)),""))</f>
      </c>
      <c r="P60" s="14">
        <f>IF(OR(L60="",F60=""),"",IFERROR(IF(L60&lt;INDEX('Ücret Bantları'!$C$6:$C$17,MATCH(F60,'Ücret Bantları'!$A$6:$A$17,0)),"Bant altı",IF(L60&gt;INDEX('Ücret Bantları'!$E$6:$E$17,MATCH(F60,'Ücret Bantları'!$A$6:$A$17,0)),"Bant üstü","Bant içi")),"Kademe yok"))</f>
      </c>
      <c r="Q60" s="14">
        <f>IF(L60="","",IF(L60&lt;'Parametreler'!$C$17,"Asgari ücretin altında","Uygun"))</f>
      </c>
      <c r="R60" s="19"/>
      <c r="S60" s="16"/>
    </row>
    <row r="61" spans="1:19" x14ac:dyDescent="0.25">
      <c r="A61" s="6">
        <v>56</v>
      </c>
      <c r="B61" s="18"/>
      <c r="C61" s="18"/>
      <c r="D61" s="18"/>
      <c r="E61" s="18"/>
      <c r="F61" s="19"/>
      <c r="G61" s="20"/>
      <c r="H61" s="19"/>
      <c r="I61" s="10">
        <f>IF(OR(C61="",H61=""),"",CHOOSE(VALUE(H61),'Parametreler'!$C$11,'Parametreler'!$C$12,'Parametreler'!$C$13,'Parametreler'!$C$14,'Parametreler'!$C$15))</f>
      </c>
      <c r="J61" s="11"/>
      <c r="K61" s="10">
        <f>IF(C61="","",IF(J61&lt;&gt;"",J61,IF(I61="",0,I61)))</f>
      </c>
      <c r="L61" s="12">
        <f>IF(OR(C61="",G61=""),"",ROUND(G61*(1+K61),2))</f>
      </c>
      <c r="M61" s="12">
        <f>IF(L61="","",L61-G61)</f>
      </c>
      <c r="N61" s="13">
        <f>IF(OR(L61="",F61=""),"",IFERROR(G61/INDEX('Ücret Bantları'!$D$6:$D$17,MATCH(F61,'Ücret Bantları'!$A$6:$A$17,0)),""))</f>
      </c>
      <c r="O61" s="13">
        <f>IF(OR(L61="",F61=""),"",IFERROR(L61/INDEX('Ücret Bantları'!$D$6:$D$17,MATCH(F61,'Ücret Bantları'!$A$6:$A$17,0)),""))</f>
      </c>
      <c r="P61" s="14">
        <f>IF(OR(L61="",F61=""),"",IFERROR(IF(L61&lt;INDEX('Ücret Bantları'!$C$6:$C$17,MATCH(F61,'Ücret Bantları'!$A$6:$A$17,0)),"Bant altı",IF(L61&gt;INDEX('Ücret Bantları'!$E$6:$E$17,MATCH(F61,'Ücret Bantları'!$A$6:$A$17,0)),"Bant üstü","Bant içi")),"Kademe yok"))</f>
      </c>
      <c r="Q61" s="14">
        <f>IF(L61="","",IF(L61&lt;'Parametreler'!$C$17,"Asgari ücretin altında","Uygun"))</f>
      </c>
      <c r="R61" s="19"/>
      <c r="S61" s="16"/>
    </row>
    <row r="62" spans="1:19" x14ac:dyDescent="0.25">
      <c r="A62" s="6">
        <v>57</v>
      </c>
      <c r="B62" s="18"/>
      <c r="C62" s="18"/>
      <c r="D62" s="18"/>
      <c r="E62" s="18"/>
      <c r="F62" s="19"/>
      <c r="G62" s="20"/>
      <c r="H62" s="19"/>
      <c r="I62" s="10">
        <f>IF(OR(C62="",H62=""),"",CHOOSE(VALUE(H62),'Parametreler'!$C$11,'Parametreler'!$C$12,'Parametreler'!$C$13,'Parametreler'!$C$14,'Parametreler'!$C$15))</f>
      </c>
      <c r="J62" s="11"/>
      <c r="K62" s="10">
        <f>IF(C62="","",IF(J62&lt;&gt;"",J62,IF(I62="",0,I62)))</f>
      </c>
      <c r="L62" s="12">
        <f>IF(OR(C62="",G62=""),"",ROUND(G62*(1+K62),2))</f>
      </c>
      <c r="M62" s="12">
        <f>IF(L62="","",L62-G62)</f>
      </c>
      <c r="N62" s="13">
        <f>IF(OR(L62="",F62=""),"",IFERROR(G62/INDEX('Ücret Bantları'!$D$6:$D$17,MATCH(F62,'Ücret Bantları'!$A$6:$A$17,0)),""))</f>
      </c>
      <c r="O62" s="13">
        <f>IF(OR(L62="",F62=""),"",IFERROR(L62/INDEX('Ücret Bantları'!$D$6:$D$17,MATCH(F62,'Ücret Bantları'!$A$6:$A$17,0)),""))</f>
      </c>
      <c r="P62" s="14">
        <f>IF(OR(L62="",F62=""),"",IFERROR(IF(L62&lt;INDEX('Ücret Bantları'!$C$6:$C$17,MATCH(F62,'Ücret Bantları'!$A$6:$A$17,0)),"Bant altı",IF(L62&gt;INDEX('Ücret Bantları'!$E$6:$E$17,MATCH(F62,'Ücret Bantları'!$A$6:$A$17,0)),"Bant üstü","Bant içi")),"Kademe yok"))</f>
      </c>
      <c r="Q62" s="14">
        <f>IF(L62="","",IF(L62&lt;'Parametreler'!$C$17,"Asgari ücretin altında","Uygun"))</f>
      </c>
      <c r="R62" s="19"/>
      <c r="S62" s="16"/>
    </row>
    <row r="63" spans="1:19" x14ac:dyDescent="0.25">
      <c r="A63" s="6">
        <v>58</v>
      </c>
      <c r="B63" s="18"/>
      <c r="C63" s="18"/>
      <c r="D63" s="18"/>
      <c r="E63" s="18"/>
      <c r="F63" s="19"/>
      <c r="G63" s="20"/>
      <c r="H63" s="19"/>
      <c r="I63" s="10">
        <f>IF(OR(C63="",H63=""),"",CHOOSE(VALUE(H63),'Parametreler'!$C$11,'Parametreler'!$C$12,'Parametreler'!$C$13,'Parametreler'!$C$14,'Parametreler'!$C$15))</f>
      </c>
      <c r="J63" s="11"/>
      <c r="K63" s="10">
        <f>IF(C63="","",IF(J63&lt;&gt;"",J63,IF(I63="",0,I63)))</f>
      </c>
      <c r="L63" s="12">
        <f>IF(OR(C63="",G63=""),"",ROUND(G63*(1+K63),2))</f>
      </c>
      <c r="M63" s="12">
        <f>IF(L63="","",L63-G63)</f>
      </c>
      <c r="N63" s="13">
        <f>IF(OR(L63="",F63=""),"",IFERROR(G63/INDEX('Ücret Bantları'!$D$6:$D$17,MATCH(F63,'Ücret Bantları'!$A$6:$A$17,0)),""))</f>
      </c>
      <c r="O63" s="13">
        <f>IF(OR(L63="",F63=""),"",IFERROR(L63/INDEX('Ücret Bantları'!$D$6:$D$17,MATCH(F63,'Ücret Bantları'!$A$6:$A$17,0)),""))</f>
      </c>
      <c r="P63" s="14">
        <f>IF(OR(L63="",F63=""),"",IFERROR(IF(L63&lt;INDEX('Ücret Bantları'!$C$6:$C$17,MATCH(F63,'Ücret Bantları'!$A$6:$A$17,0)),"Bant altı",IF(L63&gt;INDEX('Ücret Bantları'!$E$6:$E$17,MATCH(F63,'Ücret Bantları'!$A$6:$A$17,0)),"Bant üstü","Bant içi")),"Kademe yok"))</f>
      </c>
      <c r="Q63" s="14">
        <f>IF(L63="","",IF(L63&lt;'Parametreler'!$C$17,"Asgari ücretin altında","Uygun"))</f>
      </c>
      <c r="R63" s="19"/>
      <c r="S63" s="16"/>
    </row>
    <row r="64" spans="1:19" x14ac:dyDescent="0.25">
      <c r="A64" s="6">
        <v>59</v>
      </c>
      <c r="B64" s="18"/>
      <c r="C64" s="18"/>
      <c r="D64" s="18"/>
      <c r="E64" s="18"/>
      <c r="F64" s="19"/>
      <c r="G64" s="20"/>
      <c r="H64" s="19"/>
      <c r="I64" s="10">
        <f>IF(OR(C64="",H64=""),"",CHOOSE(VALUE(H64),'Parametreler'!$C$11,'Parametreler'!$C$12,'Parametreler'!$C$13,'Parametreler'!$C$14,'Parametreler'!$C$15))</f>
      </c>
      <c r="J64" s="11"/>
      <c r="K64" s="10">
        <f>IF(C64="","",IF(J64&lt;&gt;"",J64,IF(I64="",0,I64)))</f>
      </c>
      <c r="L64" s="12">
        <f>IF(OR(C64="",G64=""),"",ROUND(G64*(1+K64),2))</f>
      </c>
      <c r="M64" s="12">
        <f>IF(L64="","",L64-G64)</f>
      </c>
      <c r="N64" s="13">
        <f>IF(OR(L64="",F64=""),"",IFERROR(G64/INDEX('Ücret Bantları'!$D$6:$D$17,MATCH(F64,'Ücret Bantları'!$A$6:$A$17,0)),""))</f>
      </c>
      <c r="O64" s="13">
        <f>IF(OR(L64="",F64=""),"",IFERROR(L64/INDEX('Ücret Bantları'!$D$6:$D$17,MATCH(F64,'Ücret Bantları'!$A$6:$A$17,0)),""))</f>
      </c>
      <c r="P64" s="14">
        <f>IF(OR(L64="",F64=""),"",IFERROR(IF(L64&lt;INDEX('Ücret Bantları'!$C$6:$C$17,MATCH(F64,'Ücret Bantları'!$A$6:$A$17,0)),"Bant altı",IF(L64&gt;INDEX('Ücret Bantları'!$E$6:$E$17,MATCH(F64,'Ücret Bantları'!$A$6:$A$17,0)),"Bant üstü","Bant içi")),"Kademe yok"))</f>
      </c>
      <c r="Q64" s="14">
        <f>IF(L64="","",IF(L64&lt;'Parametreler'!$C$17,"Asgari ücretin altında","Uygun"))</f>
      </c>
      <c r="R64" s="19"/>
      <c r="S64" s="16"/>
    </row>
    <row r="65" spans="1:19" x14ac:dyDescent="0.25">
      <c r="A65" s="6">
        <v>60</v>
      </c>
      <c r="B65" s="18"/>
      <c r="C65" s="18"/>
      <c r="D65" s="18"/>
      <c r="E65" s="18"/>
      <c r="F65" s="19"/>
      <c r="G65" s="20"/>
      <c r="H65" s="19"/>
      <c r="I65" s="10">
        <f>IF(OR(C65="",H65=""),"",CHOOSE(VALUE(H65),'Parametreler'!$C$11,'Parametreler'!$C$12,'Parametreler'!$C$13,'Parametreler'!$C$14,'Parametreler'!$C$15))</f>
      </c>
      <c r="J65" s="11"/>
      <c r="K65" s="10">
        <f>IF(C65="","",IF(J65&lt;&gt;"",J65,IF(I65="",0,I65)))</f>
      </c>
      <c r="L65" s="12">
        <f>IF(OR(C65="",G65=""),"",ROUND(G65*(1+K65),2))</f>
      </c>
      <c r="M65" s="12">
        <f>IF(L65="","",L65-G65)</f>
      </c>
      <c r="N65" s="13">
        <f>IF(OR(L65="",F65=""),"",IFERROR(G65/INDEX('Ücret Bantları'!$D$6:$D$17,MATCH(F65,'Ücret Bantları'!$A$6:$A$17,0)),""))</f>
      </c>
      <c r="O65" s="13">
        <f>IF(OR(L65="",F65=""),"",IFERROR(L65/INDEX('Ücret Bantları'!$D$6:$D$17,MATCH(F65,'Ücret Bantları'!$A$6:$A$17,0)),""))</f>
      </c>
      <c r="P65" s="14">
        <f>IF(OR(L65="",F65=""),"",IFERROR(IF(L65&lt;INDEX('Ücret Bantları'!$C$6:$C$17,MATCH(F65,'Ücret Bantları'!$A$6:$A$17,0)),"Bant altı",IF(L65&gt;INDEX('Ücret Bantları'!$E$6:$E$17,MATCH(F65,'Ücret Bantları'!$A$6:$A$17,0)),"Bant üstü","Bant içi")),"Kademe yok"))</f>
      </c>
      <c r="Q65" s="14">
        <f>IF(L65="","",IF(L65&lt;'Parametreler'!$C$17,"Asgari ücretin altında","Uygun"))</f>
      </c>
      <c r="R65" s="19"/>
      <c r="S65" s="16"/>
    </row>
    <row r="66" ht="22" customHeight="1" spans="1:19" x14ac:dyDescent="0.25">
      <c r="A66" s="21" t="s">
        <v>55</v>
      </c>
      <c r="B66" s="21"/>
      <c r="C66" s="21"/>
      <c r="D66" s="21"/>
      <c r="E66" s="21"/>
      <c r="F66" s="21"/>
      <c r="G66" s="22">
        <f>SUM(G6:G65)</f>
      </c>
      <c r="H66" s="21"/>
      <c r="I66" s="23"/>
      <c r="J66" s="23"/>
      <c r="K66" s="23"/>
      <c r="L66" s="22">
        <f>SUM(L6:L65)</f>
      </c>
      <c r="M66" s="22">
        <f>SUM(M6:M65)</f>
      </c>
      <c r="N66" s="24"/>
      <c r="O66" s="24"/>
      <c r="P66" s="21"/>
      <c r="Q66" s="21"/>
      <c r="R66" s="21"/>
      <c r="S66" s="21"/>
    </row>
  </sheetData>
  <autoFilter ref="A5:S5"/>
  <conditionalFormatting sqref="P6:P65">
    <cfRule type="cellIs" dxfId="0" priority="1" operator="equal">
      <formula>"Bant üstü"</formula>
    </cfRule>
  </conditionalFormatting>
  <conditionalFormatting sqref="P6:P65">
    <cfRule type="cellIs" dxfId="1" priority="1" operator="equal">
      <formula>"Bant altı"</formula>
    </cfRule>
  </conditionalFormatting>
  <conditionalFormatting sqref="P6:P65">
    <cfRule type="cellIs" dxfId="2" priority="1" operator="equal">
      <formula>"Kademe yok"</formula>
    </cfRule>
  </conditionalFormatting>
  <conditionalFormatting sqref="Q6:Q65">
    <cfRule type="cellIs" dxfId="3" priority="1" operator="equal">
      <formula>"Asgari ücretin altında"</formula>
    </cfRule>
  </conditionalFormatting>
  <conditionalFormatting sqref="R6:R65">
    <cfRule type="cellIs" dxfId="4" priority="1" operator="equal">
      <formula>"Onaylandı"</formula>
    </cfRule>
  </conditionalFormatting>
  <conditionalFormatting sqref="R6:R65">
    <cfRule type="cellIs" dxfId="5" priority="1" operator="equal">
      <formula>"Revize Edilecek"</formula>
    </cfRule>
  </conditionalFormatting>
  <dataValidations count="6">
    <dataValidation type="list" allowBlank="1" showErrorMessage="1" errorTitle="Geçersiz değer" error="Listeden seçin: K1, K2, K3, K4, K5, K6, K7, K8" sqref="F10:F65">
      <formula1>"K1,K2,K3,K4,K5,K6,K7,K8"</formula1>
    </dataValidation>
    <dataValidation type="list" allowBlank="1" showErrorMessage="1" errorTitle="Geçersiz değer" error="Listeden seçin: K1, K2, K3, K4, K5, K6, K7, K8" sqref="F6:F65">
      <formula1>"K1,K2,K3,K4,K5,K6,K7,K8"</formula1>
    </dataValidation>
    <dataValidation type="list" allowBlank="1" showErrorMessage="1" errorTitle="Geçersiz değer" error="Listeden seçin: 1, 2, 3, 4, 5" sqref="H10:H65">
      <formula1>"1,2,3,4,5"</formula1>
    </dataValidation>
    <dataValidation type="list" allowBlank="1" showErrorMessage="1" errorTitle="Geçersiz değer" error="Listeden seçin: 1, 2, 3, 4, 5" sqref="H6:H65">
      <formula1>"1,2,3,4,5"</formula1>
    </dataValidation>
    <dataValidation type="list" allowBlank="1" showErrorMessage="1" errorTitle="Geçersiz değer" error="Listeden seçin: Taslak, Yönetici Onayında, İK Onayında, Onaylandı, Revize Edilecek" sqref="R10:R65">
      <formula1>"Taslak,Yönetici Onayında,İK Onayında,Onaylandı,Revize Edilecek"</formula1>
    </dataValidation>
    <dataValidation type="list" allowBlank="1" showErrorMessage="1" errorTitle="Geçersiz değer" error="Listeden seçin: Taslak, Yönetici Onayında, İK Onayında, Onaylandı, Revize Edilecek" sqref="R6:R65">
      <formula1>"Taslak,Yönetici Onayında,İK Onayında,Onaylandı,Revize Edilecek"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5" width="15" customWidth="1"/>
    <col min="6" max="6" width="11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56</v>
      </c>
    </row>
    <row r="3" ht="16" customHeight="1" spans="2:2" x14ac:dyDescent="0.25">
      <c r="B3" s="3" t="s">
        <v>2</v>
      </c>
    </row>
    <row r="4" spans="1:6" x14ac:dyDescent="0.25">
      <c r="A4" s="4"/>
      <c r="B4" s="4"/>
      <c r="C4" s="4"/>
      <c r="D4" s="4"/>
      <c r="E4" s="4"/>
      <c r="F4" s="4"/>
    </row>
    <row r="5" ht="30" customHeight="1" spans="1:6" x14ac:dyDescent="0.25">
      <c r="A5" s="5" t="s">
        <v>8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</row>
    <row r="6" ht="18" customHeight="1" spans="1:6" x14ac:dyDescent="0.25">
      <c r="A6" s="7" t="s">
        <v>47</v>
      </c>
      <c r="B6" s="7" t="s">
        <v>62</v>
      </c>
      <c r="C6" s="9">
        <v>40000</v>
      </c>
      <c r="D6" s="9">
        <v>48000</v>
      </c>
      <c r="E6" s="9">
        <v>56000</v>
      </c>
      <c r="F6" s="13">
        <f>IF(OR(C6="",E6=""),"",E6/C6-1)</f>
      </c>
    </row>
    <row r="7" ht="18" customHeight="1" spans="1:6" x14ac:dyDescent="0.25">
      <c r="A7" s="7" t="s">
        <v>63</v>
      </c>
      <c r="B7" s="7" t="s">
        <v>64</v>
      </c>
      <c r="C7" s="9">
        <v>48000</v>
      </c>
      <c r="D7" s="9">
        <v>58000</v>
      </c>
      <c r="E7" s="9">
        <v>68000</v>
      </c>
      <c r="F7" s="13">
        <f>IF(OR(C7="",E7=""),"",E7/C7-1)</f>
      </c>
    </row>
    <row r="8" ht="18" customHeight="1" spans="1:6" x14ac:dyDescent="0.25">
      <c r="A8" s="7" t="s">
        <v>26</v>
      </c>
      <c r="B8" s="7" t="s">
        <v>65</v>
      </c>
      <c r="C8" s="9">
        <v>58000</v>
      </c>
      <c r="D8" s="9">
        <v>70000</v>
      </c>
      <c r="E8" s="9">
        <v>82000</v>
      </c>
      <c r="F8" s="13">
        <f>IF(OR(C8="",E8=""),"",E8/C8-1)</f>
      </c>
    </row>
    <row r="9" ht="18" customHeight="1" spans="1:6" x14ac:dyDescent="0.25">
      <c r="A9" s="7" t="s">
        <v>39</v>
      </c>
      <c r="B9" s="7" t="s">
        <v>66</v>
      </c>
      <c r="C9" s="9">
        <v>72000</v>
      </c>
      <c r="D9" s="9">
        <v>88000</v>
      </c>
      <c r="E9" s="9">
        <v>104000</v>
      </c>
      <c r="F9" s="13">
        <f>IF(OR(C9="",E9=""),"",E9/C9-1)</f>
      </c>
    </row>
    <row r="10" ht="18" customHeight="1" spans="1:6" x14ac:dyDescent="0.25">
      <c r="A10" s="7" t="s">
        <v>54</v>
      </c>
      <c r="B10" s="7" t="s">
        <v>67</v>
      </c>
      <c r="C10" s="9">
        <v>92000</v>
      </c>
      <c r="D10" s="9">
        <v>115000</v>
      </c>
      <c r="E10" s="9">
        <v>138000</v>
      </c>
      <c r="F10" s="13">
        <f>IF(OR(C10="",E10=""),"",E10/C10-1)</f>
      </c>
    </row>
    <row r="11" ht="18" customHeight="1" spans="1:6" x14ac:dyDescent="0.25">
      <c r="A11" s="7" t="s">
        <v>68</v>
      </c>
      <c r="B11" s="7" t="s">
        <v>69</v>
      </c>
      <c r="C11" s="9">
        <v>120000</v>
      </c>
      <c r="D11" s="9">
        <v>150000</v>
      </c>
      <c r="E11" s="9">
        <v>180000</v>
      </c>
      <c r="F11" s="13">
        <f>IF(OR(C11="",E11=""),"",E11/C11-1)</f>
      </c>
    </row>
    <row r="12" ht="18" customHeight="1" spans="1:6" x14ac:dyDescent="0.25">
      <c r="A12" s="18"/>
      <c r="B12" s="18"/>
      <c r="C12" s="20"/>
      <c r="D12" s="20"/>
      <c r="E12" s="20"/>
      <c r="F12" s="13">
        <f>IF(OR(C12="",E12=""),"",E12/C12-1)</f>
      </c>
    </row>
    <row r="13" ht="18" customHeight="1" spans="1:6" x14ac:dyDescent="0.25">
      <c r="A13" s="18"/>
      <c r="B13" s="18"/>
      <c r="C13" s="20"/>
      <c r="D13" s="20"/>
      <c r="E13" s="20"/>
      <c r="F13" s="13">
        <f>IF(OR(C13="",E13=""),"",E13/C13-1)</f>
      </c>
    </row>
    <row r="14" ht="18" customHeight="1" spans="1:6" x14ac:dyDescent="0.25">
      <c r="A14" s="18"/>
      <c r="B14" s="18"/>
      <c r="C14" s="20"/>
      <c r="D14" s="20"/>
      <c r="E14" s="20"/>
      <c r="F14" s="13">
        <f>IF(OR(C14="",E14=""),"",E14/C14-1)</f>
      </c>
    </row>
    <row r="15" ht="18" customHeight="1" spans="1:6" x14ac:dyDescent="0.25">
      <c r="A15" s="18"/>
      <c r="B15" s="18"/>
      <c r="C15" s="20"/>
      <c r="D15" s="20"/>
      <c r="E15" s="20"/>
      <c r="F15" s="13">
        <f>IF(OR(C15="",E15=""),"",E15/C15-1)</f>
      </c>
    </row>
    <row r="16" ht="18" customHeight="1" spans="1:6" x14ac:dyDescent="0.25">
      <c r="A16" s="18"/>
      <c r="B16" s="18"/>
      <c r="C16" s="20"/>
      <c r="D16" s="20"/>
      <c r="E16" s="20"/>
      <c r="F16" s="13">
        <f>IF(OR(C16="",E16=""),"",E16/C16-1)</f>
      </c>
    </row>
    <row r="17" ht="18" customHeight="1" spans="1:6" x14ac:dyDescent="0.25">
      <c r="A17" s="18"/>
      <c r="B17" s="18"/>
      <c r="C17" s="20"/>
      <c r="D17" s="20"/>
      <c r="E17" s="20"/>
      <c r="F17" s="13">
        <f>IF(OR(C17="",E17=""),"",E17/C17-1)</f>
      </c>
    </row>
  </sheetData>
  <autoFilter ref="A5:F5"/>
  <hyperlinks>
    <hyperlink ref="B3" r:id="rId1"/>
  </hyperlinks>
  <pageMargins left="0.4" right="0.4" top="0.5" bottom="0.5" header="0.3" footer="0.3"/>
  <pageSetup paperSize="9" orientation="portrait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5" t="s">
        <v>70</v>
      </c>
    </row>
    <row r="6" ht="20" customHeight="1" spans="2:4" x14ac:dyDescent="0.25">
      <c r="B6" s="26" t="s">
        <v>71</v>
      </c>
      <c r="C6" s="27" t="s">
        <v>72</v>
      </c>
    </row>
    <row r="7" ht="20" customHeight="1" spans="2:4" x14ac:dyDescent="0.25">
      <c r="B7" s="26" t="s">
        <v>73</v>
      </c>
      <c r="C7" s="27" t="s">
        <v>74</v>
      </c>
    </row>
    <row r="8" ht="24" customHeight="1" spans="2:2" x14ac:dyDescent="0.25">
      <c r="B8" s="25" t="s">
        <v>75</v>
      </c>
    </row>
    <row r="9" ht="20" customHeight="1" spans="2:4" x14ac:dyDescent="0.25">
      <c r="B9" s="26" t="s">
        <v>76</v>
      </c>
      <c r="C9" s="28">
        <v>0.27</v>
      </c>
      <c r="D9" s="29" t="s">
        <v>77</v>
      </c>
    </row>
    <row r="10" ht="24" customHeight="1" spans="2:2" x14ac:dyDescent="0.25">
      <c r="B10" s="25" t="s">
        <v>78</v>
      </c>
    </row>
    <row r="11" ht="20" customHeight="1" spans="2:4" x14ac:dyDescent="0.25">
      <c r="B11" s="26" t="s">
        <v>79</v>
      </c>
      <c r="C11" s="28">
        <v>0.1</v>
      </c>
      <c r="D11" s="29" t="s">
        <v>80</v>
      </c>
    </row>
    <row r="12" ht="20" customHeight="1" spans="2:4" x14ac:dyDescent="0.25">
      <c r="B12" s="26" t="s">
        <v>81</v>
      </c>
      <c r="C12" s="28">
        <v>0.18</v>
      </c>
      <c r="D12" s="29" t="s">
        <v>80</v>
      </c>
    </row>
    <row r="13" ht="20" customHeight="1" spans="2:4" x14ac:dyDescent="0.25">
      <c r="B13" s="26" t="s">
        <v>82</v>
      </c>
      <c r="C13" s="28">
        <v>0.25</v>
      </c>
      <c r="D13" s="29" t="s">
        <v>80</v>
      </c>
    </row>
    <row r="14" ht="20" customHeight="1" spans="2:4" x14ac:dyDescent="0.25">
      <c r="B14" s="26" t="s">
        <v>83</v>
      </c>
      <c r="C14" s="28">
        <v>0.3</v>
      </c>
      <c r="D14" s="29" t="s">
        <v>80</v>
      </c>
    </row>
    <row r="15" ht="20" customHeight="1" spans="2:4" x14ac:dyDescent="0.25">
      <c r="B15" s="26" t="s">
        <v>84</v>
      </c>
      <c r="C15" s="28">
        <v>0.35</v>
      </c>
      <c r="D15" s="29" t="s">
        <v>80</v>
      </c>
    </row>
    <row r="16" ht="24" customHeight="1" spans="2:2" x14ac:dyDescent="0.25">
      <c r="B16" s="25" t="s">
        <v>85</v>
      </c>
    </row>
    <row r="17" ht="20" customHeight="1" spans="2:4" x14ac:dyDescent="0.25">
      <c r="B17" s="26" t="s">
        <v>86</v>
      </c>
      <c r="C17" s="30">
        <v>33030</v>
      </c>
      <c r="D17" s="29" t="s">
        <v>87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5" t="s">
        <v>88</v>
      </c>
    </row>
    <row r="6" ht="20" customHeight="1" spans="2:4" x14ac:dyDescent="0.25">
      <c r="B6" s="26" t="s">
        <v>89</v>
      </c>
      <c r="C6" s="31">
        <f>SUM('Zam Tablosu'!$G$6:$G$65)</f>
      </c>
    </row>
    <row r="7" ht="20" customHeight="1" spans="2:4" x14ac:dyDescent="0.25">
      <c r="B7" s="26" t="s">
        <v>90</v>
      </c>
      <c r="C7" s="31">
        <f>ROUND(C6*'Parametreler'!$C$9,2)</f>
      </c>
      <c r="D7" s="29" t="s">
        <v>91</v>
      </c>
    </row>
    <row r="8" ht="20" customHeight="1" spans="2:4" x14ac:dyDescent="0.25">
      <c r="B8" s="26" t="s">
        <v>92</v>
      </c>
      <c r="C8" s="31">
        <f>SUM('Zam Tablosu'!$M$6:$M$65)</f>
      </c>
    </row>
    <row r="9" ht="20" customHeight="1" spans="2:4" x14ac:dyDescent="0.25">
      <c r="B9" s="26" t="s">
        <v>93</v>
      </c>
      <c r="C9" s="32">
        <f>IF(C7=0,0,C8/C7)</f>
      </c>
    </row>
    <row r="10" ht="20" customHeight="1" spans="2:4" x14ac:dyDescent="0.25">
      <c r="B10" s="26" t="s">
        <v>94</v>
      </c>
      <c r="C10" s="31">
        <f>C7-C8</f>
      </c>
    </row>
    <row r="11" ht="20" customHeight="1" spans="2:4" x14ac:dyDescent="0.25">
      <c r="B11" s="26" t="s">
        <v>95</v>
      </c>
      <c r="C11" s="33">
        <f>IF(C8&gt;C7,"Bütçe aşıldı","Bütçe içinde")</f>
      </c>
    </row>
    <row r="12" ht="20" customHeight="1" spans="2:4" x14ac:dyDescent="0.25">
      <c r="B12" s="26" t="s">
        <v>96</v>
      </c>
      <c r="C12" s="32">
        <f>IF(C6=0,0,C8/C6)</f>
      </c>
    </row>
    <row r="13" ht="20" customHeight="1" spans="2:4" x14ac:dyDescent="0.25">
      <c r="B13" s="26" t="s">
        <v>97</v>
      </c>
      <c r="C13" s="31">
        <f>C8*12</f>
      </c>
      <c r="D13" s="29" t="s">
        <v>98</v>
      </c>
    </row>
    <row r="14" ht="24" customHeight="1" spans="2:2" x14ac:dyDescent="0.25">
      <c r="B14" s="25" t="s">
        <v>99</v>
      </c>
    </row>
    <row r="15" ht="20" customHeight="1" spans="2:4" x14ac:dyDescent="0.25">
      <c r="B15" s="26" t="s">
        <v>100</v>
      </c>
      <c r="C15" s="34">
        <f>COUNTIF('Zam Tablosu'!$Q$6:$Q$65,"Asgari ücretin altında")</f>
      </c>
    </row>
    <row r="16" ht="20" customHeight="1" spans="2:4" x14ac:dyDescent="0.25">
      <c r="B16" s="26" t="s">
        <v>101</v>
      </c>
      <c r="C16" s="34">
        <f>COUNTIF('Zam Tablosu'!$P$6:$P$65,"Bant üstü")</f>
      </c>
    </row>
    <row r="17" ht="20" customHeight="1" spans="2:4" x14ac:dyDescent="0.25">
      <c r="B17" s="26" t="s">
        <v>102</v>
      </c>
      <c r="C17" s="34">
        <f>COUNTIF('Zam Tablosu'!$P$6:$P$65,"Bant altı")</f>
      </c>
    </row>
    <row r="18" ht="24" customHeight="1" spans="2:2" x14ac:dyDescent="0.25">
      <c r="B18" s="25" t="s">
        <v>103</v>
      </c>
    </row>
    <row r="19" ht="20" customHeight="1" spans="2:4" x14ac:dyDescent="0.25">
      <c r="B19" s="26" t="s">
        <v>104</v>
      </c>
      <c r="C19" s="27" t="s">
        <v>105</v>
      </c>
    </row>
    <row r="20" ht="20" customHeight="1" spans="2:4" x14ac:dyDescent="0.25">
      <c r="B20" s="26" t="s">
        <v>106</v>
      </c>
      <c r="C20" s="27" t="s">
        <v>105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107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60" customHeight="1" spans="2:2" x14ac:dyDescent="0.25">
      <c r="B5" s="35" t="s">
        <v>108</v>
      </c>
    </row>
    <row r="7" ht="22" customHeight="1" spans="2:2" x14ac:dyDescent="0.25">
      <c r="B7" s="36" t="s">
        <v>109</v>
      </c>
    </row>
    <row r="8" ht="30" customHeight="1" spans="2:2" x14ac:dyDescent="0.25">
      <c r="B8" s="35" t="s">
        <v>110</v>
      </c>
    </row>
    <row r="9" ht="30" customHeight="1" spans="2:2" x14ac:dyDescent="0.25">
      <c r="B9" s="35" t="s">
        <v>111</v>
      </c>
    </row>
    <row r="10" ht="30" customHeight="1" spans="2:2" x14ac:dyDescent="0.25">
      <c r="B10" s="35" t="s">
        <v>112</v>
      </c>
    </row>
    <row r="11" ht="30" customHeight="1" spans="2:2" x14ac:dyDescent="0.25">
      <c r="B11" s="35" t="s">
        <v>113</v>
      </c>
    </row>
    <row r="12" ht="30" customHeight="1" spans="2:2" x14ac:dyDescent="0.25">
      <c r="B12" s="35" t="s">
        <v>114</v>
      </c>
    </row>
    <row r="13" ht="30" customHeight="1" spans="2:2" x14ac:dyDescent="0.25">
      <c r="B13" s="35" t="s">
        <v>115</v>
      </c>
    </row>
    <row r="14" ht="30" customHeight="1" spans="2:2" x14ac:dyDescent="0.25">
      <c r="B14" s="35" t="s">
        <v>116</v>
      </c>
    </row>
    <row r="15" ht="8" customHeight="1" spans="2:2" x14ac:dyDescent="0.25">
      <c r="B15" s="35" t="s">
        <v>117</v>
      </c>
    </row>
    <row r="16" ht="30" customHeight="1" spans="2:2" x14ac:dyDescent="0.25">
      <c r="B16" s="37" t="s">
        <v>118</v>
      </c>
    </row>
    <row r="18" ht="20" customHeight="1" spans="2:2" x14ac:dyDescent="0.25">
      <c r="B18" s="38" t="s">
        <v>119</v>
      </c>
    </row>
    <row r="19" ht="30" customHeight="1" spans="2:2" x14ac:dyDescent="0.25">
      <c r="B19" s="35" t="s">
        <v>120</v>
      </c>
    </row>
    <row r="21" ht="18" customHeight="1" spans="2:2" x14ac:dyDescent="0.25">
      <c r="B21" s="39" t="s">
        <v>121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Zam Tablosu</vt:lpstr>
      <vt:lpstr>Ücret Bantları</vt:lpstr>
      <vt:lpstr>Parametreler</vt:lpstr>
      <vt:lpstr>Bütçe Özeti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Maaş Zam Takip ve Teklif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