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Aday Takibi" state="visible" r:id="rId4"/>
    <sheet sheetId="2" name="Pozisyonlar" state="visible" r:id="rId5"/>
    <sheet sheetId="3" name="Özet" state="visible" r:id="rId6"/>
    <sheet sheetId="4" name="Nasıl Kullanılır" state="visible" r:id="rId7"/>
  </sheets>
  <definedNames>
    <definedName name="_xlnm.Print_Titles" localSheetId="0">'Aday Takibi'!$5:$5</definedName>
    <definedName name="_xlnm.Print_Titles" localSheetId="1">'Pozisyonlar'!$5:$5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H5" authorId="0">
      <text>
        <r>
          <t>Adayın son aşama değişikliği veya son temas tarihi</t>
        </r>
      </text>
    </comment>
    <comment ref="J5" authorId="0">
      <text>
        <r>
          <t>İsteğe bağlı; aday beyanı</t>
        </r>
      </text>
    </comment>
    <comment ref="K5" authorId="0">
      <text>
        <r>
          <t>Teklif kabulü veya olumsuz sonuç tarihi</t>
        </r>
      </text>
    </comment>
    <comment ref="O5" authorId="0">
      <text>
        <r>
          <t>Açık adaylarda son işlemden bugüne geçen gün</t>
        </r>
      </text>
    </comment>
    <comment ref="P5" authorId="0">
      <text>
        <r>
          <t>Başvurudan teklif kabulüne (Kapanış Tarihi) kadar geçen gün; yalnızca işe alınanlar</t>
        </r>
      </text>
    </comment>
  </commentList>
</comments>
</file>

<file path=xl/sharedStrings.xml><?xml version="1.0" encoding="utf-8"?>
<sst xmlns="http://schemas.openxmlformats.org/spreadsheetml/2006/main" count="144" uniqueCount="104">
  <si>
    <t>İşe Alım Süreci Takip Tablosu</t>
  </si>
  <si>
    <t>Dönem: [Ay / Çeyrek / Yıl]  ·  Hazırlayan: [Ad Soyad]</t>
  </si>
  <si>
    <t>ikpartner.com  ·  Ücretsiz İK şablonu  ·  0538 949 22 87</t>
  </si>
  <si>
    <t>Sıra</t>
  </si>
  <si>
    <t>Aday Ad Soyad</t>
  </si>
  <si>
    <t>Pozisyon</t>
  </si>
  <si>
    <t>Departman</t>
  </si>
  <si>
    <t>Kaynak</t>
  </si>
  <si>
    <t>Başvuru Tarihi</t>
  </si>
  <si>
    <t>Aşama</t>
  </si>
  <si>
    <t>Son İşlem Tarihi</t>
  </si>
  <si>
    <t>Sorumlu (İK / Yönetici)</t>
  </si>
  <si>
    <t>Beklenen Ücret (brüt)</t>
  </si>
  <si>
    <t>Kapanış Tarihi</t>
  </si>
  <si>
    <t>İşe Başlama Tarihi</t>
  </si>
  <si>
    <t>Durum</t>
  </si>
  <si>
    <t>Süreçteki Gün</t>
  </si>
  <si>
    <t>Bekleme (gün)</t>
  </si>
  <si>
    <t>İşe Alım Süresi (gün)</t>
  </si>
  <si>
    <t>Notlar</t>
  </si>
  <si>
    <t>Örnek Aday 1</t>
  </si>
  <si>
    <t>[Satış Uzmanı]</t>
  </si>
  <si>
    <t>Satış</t>
  </si>
  <si>
    <t>Kariyer sitesi</t>
  </si>
  <si>
    <t>İşe Alındı</t>
  </si>
  <si>
    <t>[İK Uzmanı]</t>
  </si>
  <si>
    <t>Teklifi kabul etti</t>
  </si>
  <si>
    <t>Örnek Aday 2</t>
  </si>
  <si>
    <t>Çalışan referansı</t>
  </si>
  <si>
    <t>Reddedildi</t>
  </si>
  <si>
    <t>Mülakat sonrası olumsuz dönüş yapıldı</t>
  </si>
  <si>
    <t>Örnek Aday 3</t>
  </si>
  <si>
    <t>[Muhasebe Uzmanı]</t>
  </si>
  <si>
    <t>Finans</t>
  </si>
  <si>
    <t>LinkedIn / sosyal ağ</t>
  </si>
  <si>
    <t>Mülakat</t>
  </si>
  <si>
    <t>[Birim Yöneticisi]</t>
  </si>
  <si>
    <t>2. tur planlanacak</t>
  </si>
  <si>
    <t>Örnek Aday 4</t>
  </si>
  <si>
    <t>Danışmanlık firması</t>
  </si>
  <si>
    <t>Teklif</t>
  </si>
  <si>
    <t>Teklif yanıtı bekleniyor</t>
  </si>
  <si>
    <t>Talep Formu No</t>
  </si>
  <si>
    <t>Açılış Tarihi</t>
  </si>
  <si>
    <t>Hedef Kapanış</t>
  </si>
  <si>
    <t>Kadro Sayısı</t>
  </si>
  <si>
    <t>Toplam Aday</t>
  </si>
  <si>
    <t>Aktif Aday</t>
  </si>
  <si>
    <t>İşe Alınan</t>
  </si>
  <si>
    <t>Açık Kadro</t>
  </si>
  <si>
    <t>Açık Kalma (gün)</t>
  </si>
  <si>
    <t>Pozisyon Durumu</t>
  </si>
  <si>
    <t>[PT-2026-014]</t>
  </si>
  <si>
    <t>[PT-2026-017]</t>
  </si>
  <si>
    <t>İşe Alım Süreci Özeti</t>
  </si>
  <si>
    <t>Ayarlar</t>
  </si>
  <si>
    <t>Bekleme uyarı eşiği (gün)</t>
  </si>
  <si>
    <t>Açık adayda son işlemden bu yana bu süreden fazla geçerse satır sarı olur.</t>
  </si>
  <si>
    <t>Genel Görünüm</t>
  </si>
  <si>
    <t>Toplam aday</t>
  </si>
  <si>
    <t>Süreci açık aday</t>
  </si>
  <si>
    <t>İşe alınan aday</t>
  </si>
  <si>
    <t>Başvurudan işe alıma dönüşüm oranı</t>
  </si>
  <si>
    <t>Teklif kabul oranı</t>
  </si>
  <si>
    <t>Kapanan teklifler içinde kabul edilenlerin payı.</t>
  </si>
  <si>
    <t>Ortalama işe alım süresi (gün)</t>
  </si>
  <si>
    <t>Başvurudan teklif kabulüne kadar geçen ortalama gün.</t>
  </si>
  <si>
    <t>En uzun işe alım süresi (gün)</t>
  </si>
  <si>
    <t>Açık adayların ortalama süreçteki günü</t>
  </si>
  <si>
    <t>Eşiği aşan bekleyen aday</t>
  </si>
  <si>
    <t>Bu adaylara bilgilendirme e-postası gönderin.</t>
  </si>
  <si>
    <t>Açık kadro (Pozisyonlar sayfası)</t>
  </si>
  <si>
    <t>Aşamaya Göre Aday Sayısı</t>
  </si>
  <si>
    <t>Başvuru</t>
  </si>
  <si>
    <t>Ön Eleme</t>
  </si>
  <si>
    <t>Telefon Görüşmesi</t>
  </si>
  <si>
    <t>Teknik Değerlendirme</t>
  </si>
  <si>
    <t>Referans Kontrolü</t>
  </si>
  <si>
    <t>Aday Çekildi</t>
  </si>
  <si>
    <t>Teklif Reddedildi</t>
  </si>
  <si>
    <t>Kaynağa Göre Aday Sayısı</t>
  </si>
  <si>
    <t>Şirket web sitesi</t>
  </si>
  <si>
    <t>İŞKUR</t>
  </si>
  <si>
    <t>Üniversite / staj</t>
  </si>
  <si>
    <t>Doğrudan başvuru</t>
  </si>
  <si>
    <t>Yetenek havuzu</t>
  </si>
  <si>
    <t>İç aday</t>
  </si>
  <si>
    <t>Diğer</t>
  </si>
  <si>
    <t>Kaynağa Göre İşe Alım</t>
  </si>
  <si>
    <t>Nasıl Kullanılır?</t>
  </si>
  <si>
    <t>Açık pozisyonları ve her adayın başvurudan işe başlamaya kadar hangi aşamada olduğunu tek tabloda izleyen; süreçte geçen gün, son işlemden bu yana bekleme ve işe alım süresini otomatik hesaplayan, aşama ve kaynak bazında özet sunan aday takip tablosu.</t>
  </si>
  <si>
    <t>Kullanım adımları</t>
  </si>
  <si>
    <t>1. Pozisyonlar sayfasına her açık kadroyu bir satır olarak girin (pozisyon adı, departman, açılış tarihi, hedef kapanış tarihi, kadro sayısı). İşe alınan ve aktif aday sayıları Aday Takibi sayfasından otomatik sayılır.</t>
  </si>
  <si>
    <t>2. Aday Takibi sayfasında her aday için bir satır açın. Pozisyon adını Pozisyonlar sayfasındakiyle birebir aynı yazın; aksi halde sayımlar eşleşmez.</t>
  </si>
  <si>
    <t>3. Kaynak ve Aşama sütunlarını açılır listeden seçin. Aday bir sonraki aşamaya geçtiğinde Aşama'yı güncelleyin ve Son İşlem Tarihi'ne o günün tarihini yazın.</t>
  </si>
  <si>
    <t>4. Aday işe alındığında veya süreç olumsuz kapandığında Kapanış Tarihi'ni doldurun; işe alınan aday için İşe Başlama Tarihi'ni de girin.</t>
  </si>
  <si>
    <t>5. Süreçteki Gün, Bekleme (gün), İşe Alım Süresi ve Durum sütunları otomatik hesaplanır; gri hücrelere veri girmeyin. Son işlemden bu yana Özet sayfasında belirlediğiniz eşikten uzun süre geçen açık adaylar sarıyla vurgulanır.</t>
  </si>
  <si>
    <t>6. Özet sayfası aşama ve kaynak bazında aday sayılarını, kaynak başına işe alımı, dönüşüm oranını ve ortalama işe alım süresini gösterir. Bekleme uyarı eşiğini bu sayfadan değiştirebilirsiniz.</t>
  </si>
  <si>
    <t>7. Tablo aday kişisel verisi içerir. Yalnızca işe alım ekibiyle paylaşın; olumsuz sonuçlanan adayların kayıtlarını aday aydınlatma metninde belirtilen saklama süresi sonunda silin veya anonimleştirin.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</si>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</sst>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 &quot;₺&quot;"/>
    <numFmt numFmtId="166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AF1F8"/>
      </patternFill>
    </fill>
  </fills>
  <borders count="3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5" fontId="7" fillId="0" borderId="2" xfId="0" applyNumberFormat="1" applyFont="1" applyBorder="1"/>
    <xf numFmtId="0" fontId="8" fillId="3" borderId="2" xfId="0" applyFont="1" applyFill="1" applyBorder="1"/>
    <xf numFmtId="3" fontId="8" fillId="3" borderId="2" xfId="0" applyNumberFormat="1" applyFont="1" applyFill="1" applyBorder="1"/>
    <xf numFmtId="0" fontId="6" fillId="0" borderId="2" xfId="0" applyFont="1" applyBorder="1" applyAlignment="1">
      <alignment vertical="top" wrapText="1"/>
    </xf>
    <xf numFmtId="164" fontId="7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3" fontId="6" fillId="0" borderId="2" xfId="0" applyNumberFormat="1" applyFont="1" applyBorder="1"/>
    <xf numFmtId="3" fontId="7" fillId="0" borderId="2" xfId="0" applyNumberFormat="1" applyFont="1" applyBorder="1"/>
    <xf numFmtId="0" fontId="9" fillId="0" borderId="0" xfId="0" applyFont="1"/>
    <xf numFmtId="0" fontId="10" fillId="3" borderId="2" xfId="0" applyFont="1" applyFill="1" applyBorder="1"/>
    <xf numFmtId="3" fontId="11" fillId="4" borderId="2" xfId="0" applyNumberFormat="1" applyFont="1" applyFill="1" applyBorder="1" applyAlignment="1">
      <alignment horizontal="right"/>
    </xf>
    <xf numFmtId="0" fontId="12" fillId="0" borderId="0" xfId="0" applyFont="1"/>
    <xf numFmtId="3" fontId="13" fillId="0" borderId="2" xfId="0" applyNumberFormat="1" applyFon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10">
    <dxf>
      <fill>
        <patternFill patternType="solid">
          <bgColor rgb="FFD9F2E3"/>
        </patternFill>
      </fill>
    </dxf>
    <dxf>
      <fill>
        <patternFill patternType="solid">
          <bgColor rgb="FFDCEBFA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DF2F7"/>
        </patternFill>
      </fill>
    </dxf>
    <dxf>
      <fill>
        <patternFill patternType="solid">
          <bgColor rgb="FFE3F6F4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D9F2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20" customWidth="1"/>
    <col min="4" max="4" width="14" customWidth="1"/>
    <col min="5" max="5" width="16" customWidth="1"/>
    <col min="6" max="6" width="13" customWidth="1"/>
    <col min="7" max="7" width="17" customWidth="1"/>
    <col min="8" max="8" width="13" customWidth="1"/>
    <col min="9" max="9" width="16" customWidth="1"/>
    <col min="10" max="10" width="14" customWidth="1"/>
    <col min="11" max="12" width="13" customWidth="1"/>
    <col min="13" max="15" width="10" customWidth="1"/>
    <col min="16" max="16" width="11" customWidth="1"/>
    <col min="17" max="17" width="3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spans="1:17" x14ac:dyDescent="0.25">
      <c r="A6" s="6">
        <v>1</v>
      </c>
      <c r="B6" s="7" t="s">
        <v>20</v>
      </c>
      <c r="C6" s="7" t="s">
        <v>21</v>
      </c>
      <c r="D6" s="7" t="s">
        <v>22</v>
      </c>
      <c r="E6" s="8" t="s">
        <v>23</v>
      </c>
      <c r="F6" s="9">
        <v>46266</v>
      </c>
      <c r="G6" s="8" t="s">
        <v>24</v>
      </c>
      <c r="H6" s="9">
        <v>46291</v>
      </c>
      <c r="I6" s="7" t="s">
        <v>25</v>
      </c>
      <c r="J6" s="10"/>
      <c r="K6" s="9">
        <v>46291</v>
      </c>
      <c r="L6" s="9">
        <v>46307</v>
      </c>
      <c r="M6" s="11">
        <f>IF(B6="","",IF(OR(G6="İşe Alındı",G6="Reddedildi",G6="Aday Çekildi",G6="Teklif Reddedildi"),"Kapandı","Açık"))</f>
      </c>
      <c r="N6" s="12">
        <f>IF(OR(B6="",F6=""),"",IF(K6&lt;&gt;"",K6,TODAY())-F6)</f>
      </c>
      <c r="O6" s="12">
        <f>IF(OR(B6="",M6&lt;&gt;"Açık"),"",TODAY()-IF(H6&lt;&gt;"",H6,F6))</f>
      </c>
      <c r="P6" s="12">
        <f>IF(AND(G6="İşe Alındı",K6&lt;&gt;"",F6&lt;&gt;""),K6-F6,"")</f>
      </c>
      <c r="Q6" s="13" t="s">
        <v>26</v>
      </c>
    </row>
    <row r="7" spans="1:17" x14ac:dyDescent="0.25">
      <c r="A7" s="6">
        <v>2</v>
      </c>
      <c r="B7" s="7" t="s">
        <v>27</v>
      </c>
      <c r="C7" s="7" t="s">
        <v>21</v>
      </c>
      <c r="D7" s="7" t="s">
        <v>22</v>
      </c>
      <c r="E7" s="8" t="s">
        <v>28</v>
      </c>
      <c r="F7" s="9">
        <v>46268</v>
      </c>
      <c r="G7" s="8" t="s">
        <v>29</v>
      </c>
      <c r="H7" s="9">
        <v>46280</v>
      </c>
      <c r="I7" s="7" t="s">
        <v>25</v>
      </c>
      <c r="J7" s="10"/>
      <c r="K7" s="9">
        <v>46280</v>
      </c>
      <c r="L7" s="14"/>
      <c r="M7" s="11">
        <f>IF(B7="","",IF(OR(G7="İşe Alındı",G7="Reddedildi",G7="Aday Çekildi",G7="Teklif Reddedildi"),"Kapandı","Açık"))</f>
      </c>
      <c r="N7" s="12">
        <f>IF(OR(B7="",F7=""),"",IF(K7&lt;&gt;"",K7,TODAY())-F7)</f>
      </c>
      <c r="O7" s="12">
        <f>IF(OR(B7="",M7&lt;&gt;"Açık"),"",TODAY()-IF(H7&lt;&gt;"",H7,F7))</f>
      </c>
      <c r="P7" s="12">
        <f>IF(AND(G7="İşe Alındı",K7&lt;&gt;"",F7&lt;&gt;""),K7-F7,"")</f>
      </c>
      <c r="Q7" s="13" t="s">
        <v>30</v>
      </c>
    </row>
    <row r="8" spans="1:17" x14ac:dyDescent="0.25">
      <c r="A8" s="6">
        <v>3</v>
      </c>
      <c r="B8" s="7" t="s">
        <v>31</v>
      </c>
      <c r="C8" s="7" t="s">
        <v>32</v>
      </c>
      <c r="D8" s="7" t="s">
        <v>33</v>
      </c>
      <c r="E8" s="8" t="s">
        <v>34</v>
      </c>
      <c r="F8" s="9">
        <v>46285</v>
      </c>
      <c r="G8" s="8" t="s">
        <v>35</v>
      </c>
      <c r="H8" s="9">
        <v>46297</v>
      </c>
      <c r="I8" s="7" t="s">
        <v>36</v>
      </c>
      <c r="J8" s="10"/>
      <c r="K8" s="14"/>
      <c r="L8" s="14"/>
      <c r="M8" s="11">
        <f>IF(B8="","",IF(OR(G8="İşe Alındı",G8="Reddedildi",G8="Aday Çekildi",G8="Teklif Reddedildi"),"Kapandı","Açık"))</f>
      </c>
      <c r="N8" s="12">
        <f>IF(OR(B8="",F8=""),"",IF(K8&lt;&gt;"",K8,TODAY())-F8)</f>
      </c>
      <c r="O8" s="12">
        <f>IF(OR(B8="",M8&lt;&gt;"Açık"),"",TODAY()-IF(H8&lt;&gt;"",H8,F8))</f>
      </c>
      <c r="P8" s="12">
        <f>IF(AND(G8="İşe Alındı",K8&lt;&gt;"",F8&lt;&gt;""),K8-F8,"")</f>
      </c>
      <c r="Q8" s="13" t="s">
        <v>37</v>
      </c>
    </row>
    <row r="9" spans="1:17" x14ac:dyDescent="0.25">
      <c r="A9" s="6">
        <v>4</v>
      </c>
      <c r="B9" s="7" t="s">
        <v>38</v>
      </c>
      <c r="C9" s="7" t="s">
        <v>32</v>
      </c>
      <c r="D9" s="7" t="s">
        <v>33</v>
      </c>
      <c r="E9" s="8" t="s">
        <v>39</v>
      </c>
      <c r="F9" s="9">
        <v>46290</v>
      </c>
      <c r="G9" s="8" t="s">
        <v>40</v>
      </c>
      <c r="H9" s="9">
        <v>46304</v>
      </c>
      <c r="I9" s="7" t="s">
        <v>25</v>
      </c>
      <c r="J9" s="10"/>
      <c r="K9" s="14"/>
      <c r="L9" s="14"/>
      <c r="M9" s="11">
        <f>IF(B9="","",IF(OR(G9="İşe Alındı",G9="Reddedildi",G9="Aday Çekildi",G9="Teklif Reddedildi"),"Kapandı","Açık"))</f>
      </c>
      <c r="N9" s="12">
        <f>IF(OR(B9="",F9=""),"",IF(K9&lt;&gt;"",K9,TODAY())-F9)</f>
      </c>
      <c r="O9" s="12">
        <f>IF(OR(B9="",M9&lt;&gt;"Açık"),"",TODAY()-IF(H9&lt;&gt;"",H9,F9))</f>
      </c>
      <c r="P9" s="12">
        <f>IF(AND(G9="İşe Alındı",K9&lt;&gt;"",F9&lt;&gt;""),K9-F9,"")</f>
      </c>
      <c r="Q9" s="13" t="s">
        <v>41</v>
      </c>
    </row>
    <row r="10" spans="1:17" x14ac:dyDescent="0.25">
      <c r="A10" s="6">
        <v>5</v>
      </c>
      <c r="B10" s="15"/>
      <c r="C10" s="15"/>
      <c r="D10" s="15"/>
      <c r="E10" s="16"/>
      <c r="F10" s="14"/>
      <c r="G10" s="16"/>
      <c r="H10" s="14"/>
      <c r="I10" s="15"/>
      <c r="J10" s="10"/>
      <c r="K10" s="14"/>
      <c r="L10" s="14"/>
      <c r="M10" s="11">
        <f>IF(B10="","",IF(OR(G10="İşe Alındı",G10="Reddedildi",G10="Aday Çekildi",G10="Teklif Reddedildi"),"Kapandı","Açık"))</f>
      </c>
      <c r="N10" s="12">
        <f>IF(OR(B10="",F10=""),"",IF(K10&lt;&gt;"",K10,TODAY())-F10)</f>
      </c>
      <c r="O10" s="12">
        <f>IF(OR(B10="",M10&lt;&gt;"Açık"),"",TODAY()-IF(H10&lt;&gt;"",H10,F10))</f>
      </c>
      <c r="P10" s="12">
        <f>IF(AND(G10="İşe Alındı",K10&lt;&gt;"",F10&lt;&gt;""),K10-F10,"")</f>
      </c>
      <c r="Q10" s="17"/>
    </row>
    <row r="11" spans="1:17" x14ac:dyDescent="0.25">
      <c r="A11" s="6">
        <v>6</v>
      </c>
      <c r="B11" s="15"/>
      <c r="C11" s="15"/>
      <c r="D11" s="15"/>
      <c r="E11" s="16"/>
      <c r="F11" s="14"/>
      <c r="G11" s="16"/>
      <c r="H11" s="14"/>
      <c r="I11" s="15"/>
      <c r="J11" s="10"/>
      <c r="K11" s="14"/>
      <c r="L11" s="14"/>
      <c r="M11" s="11">
        <f>IF(B11="","",IF(OR(G11="İşe Alındı",G11="Reddedildi",G11="Aday Çekildi",G11="Teklif Reddedildi"),"Kapandı","Açık"))</f>
      </c>
      <c r="N11" s="12">
        <f>IF(OR(B11="",F11=""),"",IF(K11&lt;&gt;"",K11,TODAY())-F11)</f>
      </c>
      <c r="O11" s="12">
        <f>IF(OR(B11="",M11&lt;&gt;"Açık"),"",TODAY()-IF(H11&lt;&gt;"",H11,F11))</f>
      </c>
      <c r="P11" s="12">
        <f>IF(AND(G11="İşe Alındı",K11&lt;&gt;"",F11&lt;&gt;""),K11-F11,"")</f>
      </c>
      <c r="Q11" s="17"/>
    </row>
    <row r="12" spans="1:17" x14ac:dyDescent="0.25">
      <c r="A12" s="6">
        <v>7</v>
      </c>
      <c r="B12" s="15"/>
      <c r="C12" s="15"/>
      <c r="D12" s="15"/>
      <c r="E12" s="16"/>
      <c r="F12" s="14"/>
      <c r="G12" s="16"/>
      <c r="H12" s="14"/>
      <c r="I12" s="15"/>
      <c r="J12" s="10"/>
      <c r="K12" s="14"/>
      <c r="L12" s="14"/>
      <c r="M12" s="11">
        <f>IF(B12="","",IF(OR(G12="İşe Alındı",G12="Reddedildi",G12="Aday Çekildi",G12="Teklif Reddedildi"),"Kapandı","Açık"))</f>
      </c>
      <c r="N12" s="12">
        <f>IF(OR(B12="",F12=""),"",IF(K12&lt;&gt;"",K12,TODAY())-F12)</f>
      </c>
      <c r="O12" s="12">
        <f>IF(OR(B12="",M12&lt;&gt;"Açık"),"",TODAY()-IF(H12&lt;&gt;"",H12,F12))</f>
      </c>
      <c r="P12" s="12">
        <f>IF(AND(G12="İşe Alındı",K12&lt;&gt;"",F12&lt;&gt;""),K12-F12,"")</f>
      </c>
      <c r="Q12" s="17"/>
    </row>
    <row r="13" spans="1:17" x14ac:dyDescent="0.25">
      <c r="A13" s="6">
        <v>8</v>
      </c>
      <c r="B13" s="15"/>
      <c r="C13" s="15"/>
      <c r="D13" s="15"/>
      <c r="E13" s="16"/>
      <c r="F13" s="14"/>
      <c r="G13" s="16"/>
      <c r="H13" s="14"/>
      <c r="I13" s="15"/>
      <c r="J13" s="10"/>
      <c r="K13" s="14"/>
      <c r="L13" s="14"/>
      <c r="M13" s="11">
        <f>IF(B13="","",IF(OR(G13="İşe Alındı",G13="Reddedildi",G13="Aday Çekildi",G13="Teklif Reddedildi"),"Kapandı","Açık"))</f>
      </c>
      <c r="N13" s="12">
        <f>IF(OR(B13="",F13=""),"",IF(K13&lt;&gt;"",K13,TODAY())-F13)</f>
      </c>
      <c r="O13" s="12">
        <f>IF(OR(B13="",M13&lt;&gt;"Açık"),"",TODAY()-IF(H13&lt;&gt;"",H13,F13))</f>
      </c>
      <c r="P13" s="12">
        <f>IF(AND(G13="İşe Alındı",K13&lt;&gt;"",F13&lt;&gt;""),K13-F13,"")</f>
      </c>
      <c r="Q13" s="17"/>
    </row>
    <row r="14" spans="1:17" x14ac:dyDescent="0.25">
      <c r="A14" s="6">
        <v>9</v>
      </c>
      <c r="B14" s="15"/>
      <c r="C14" s="15"/>
      <c r="D14" s="15"/>
      <c r="E14" s="16"/>
      <c r="F14" s="14"/>
      <c r="G14" s="16"/>
      <c r="H14" s="14"/>
      <c r="I14" s="15"/>
      <c r="J14" s="10"/>
      <c r="K14" s="14"/>
      <c r="L14" s="14"/>
      <c r="M14" s="11">
        <f>IF(B14="","",IF(OR(G14="İşe Alındı",G14="Reddedildi",G14="Aday Çekildi",G14="Teklif Reddedildi"),"Kapandı","Açık"))</f>
      </c>
      <c r="N14" s="12">
        <f>IF(OR(B14="",F14=""),"",IF(K14&lt;&gt;"",K14,TODAY())-F14)</f>
      </c>
      <c r="O14" s="12">
        <f>IF(OR(B14="",M14&lt;&gt;"Açık"),"",TODAY()-IF(H14&lt;&gt;"",H14,F14))</f>
      </c>
      <c r="P14" s="12">
        <f>IF(AND(G14="İşe Alındı",K14&lt;&gt;"",F14&lt;&gt;""),K14-F14,"")</f>
      </c>
      <c r="Q14" s="17"/>
    </row>
    <row r="15" spans="1:17" x14ac:dyDescent="0.25">
      <c r="A15" s="6">
        <v>10</v>
      </c>
      <c r="B15" s="15"/>
      <c r="C15" s="15"/>
      <c r="D15" s="15"/>
      <c r="E15" s="16"/>
      <c r="F15" s="14"/>
      <c r="G15" s="16"/>
      <c r="H15" s="14"/>
      <c r="I15" s="15"/>
      <c r="J15" s="10"/>
      <c r="K15" s="14"/>
      <c r="L15" s="14"/>
      <c r="M15" s="11">
        <f>IF(B15="","",IF(OR(G15="İşe Alındı",G15="Reddedildi",G15="Aday Çekildi",G15="Teklif Reddedildi"),"Kapandı","Açık"))</f>
      </c>
      <c r="N15" s="12">
        <f>IF(OR(B15="",F15=""),"",IF(K15&lt;&gt;"",K15,TODAY())-F15)</f>
      </c>
      <c r="O15" s="12">
        <f>IF(OR(B15="",M15&lt;&gt;"Açık"),"",TODAY()-IF(H15&lt;&gt;"",H15,F15))</f>
      </c>
      <c r="P15" s="12">
        <f>IF(AND(G15="İşe Alındı",K15&lt;&gt;"",F15&lt;&gt;""),K15-F15,"")</f>
      </c>
      <c r="Q15" s="17"/>
    </row>
    <row r="16" spans="1:17" x14ac:dyDescent="0.25">
      <c r="A16" s="6">
        <v>11</v>
      </c>
      <c r="B16" s="15"/>
      <c r="C16" s="15"/>
      <c r="D16" s="15"/>
      <c r="E16" s="16"/>
      <c r="F16" s="14"/>
      <c r="G16" s="16"/>
      <c r="H16" s="14"/>
      <c r="I16" s="15"/>
      <c r="J16" s="10"/>
      <c r="K16" s="14"/>
      <c r="L16" s="14"/>
      <c r="M16" s="11">
        <f>IF(B16="","",IF(OR(G16="İşe Alındı",G16="Reddedildi",G16="Aday Çekildi",G16="Teklif Reddedildi"),"Kapandı","Açık"))</f>
      </c>
      <c r="N16" s="12">
        <f>IF(OR(B16="",F16=""),"",IF(K16&lt;&gt;"",K16,TODAY())-F16)</f>
      </c>
      <c r="O16" s="12">
        <f>IF(OR(B16="",M16&lt;&gt;"Açık"),"",TODAY()-IF(H16&lt;&gt;"",H16,F16))</f>
      </c>
      <c r="P16" s="12">
        <f>IF(AND(G16="İşe Alındı",K16&lt;&gt;"",F16&lt;&gt;""),K16-F16,"")</f>
      </c>
      <c r="Q16" s="17"/>
    </row>
    <row r="17" spans="1:17" x14ac:dyDescent="0.25">
      <c r="A17" s="6">
        <v>12</v>
      </c>
      <c r="B17" s="15"/>
      <c r="C17" s="15"/>
      <c r="D17" s="15"/>
      <c r="E17" s="16"/>
      <c r="F17" s="14"/>
      <c r="G17" s="16"/>
      <c r="H17" s="14"/>
      <c r="I17" s="15"/>
      <c r="J17" s="10"/>
      <c r="K17" s="14"/>
      <c r="L17" s="14"/>
      <c r="M17" s="11">
        <f>IF(B17="","",IF(OR(G17="İşe Alındı",G17="Reddedildi",G17="Aday Çekildi",G17="Teklif Reddedildi"),"Kapandı","Açık"))</f>
      </c>
      <c r="N17" s="12">
        <f>IF(OR(B17="",F17=""),"",IF(K17&lt;&gt;"",K17,TODAY())-F17)</f>
      </c>
      <c r="O17" s="12">
        <f>IF(OR(B17="",M17&lt;&gt;"Açık"),"",TODAY()-IF(H17&lt;&gt;"",H17,F17))</f>
      </c>
      <c r="P17" s="12">
        <f>IF(AND(G17="İşe Alındı",K17&lt;&gt;"",F17&lt;&gt;""),K17-F17,"")</f>
      </c>
      <c r="Q17" s="17"/>
    </row>
    <row r="18" spans="1:17" x14ac:dyDescent="0.25">
      <c r="A18" s="6">
        <v>13</v>
      </c>
      <c r="B18" s="15"/>
      <c r="C18" s="15"/>
      <c r="D18" s="15"/>
      <c r="E18" s="16"/>
      <c r="F18" s="14"/>
      <c r="G18" s="16"/>
      <c r="H18" s="14"/>
      <c r="I18" s="15"/>
      <c r="J18" s="10"/>
      <c r="K18" s="14"/>
      <c r="L18" s="14"/>
      <c r="M18" s="11">
        <f>IF(B18="","",IF(OR(G18="İşe Alındı",G18="Reddedildi",G18="Aday Çekildi",G18="Teklif Reddedildi"),"Kapandı","Açık"))</f>
      </c>
      <c r="N18" s="12">
        <f>IF(OR(B18="",F18=""),"",IF(K18&lt;&gt;"",K18,TODAY())-F18)</f>
      </c>
      <c r="O18" s="12">
        <f>IF(OR(B18="",M18&lt;&gt;"Açık"),"",TODAY()-IF(H18&lt;&gt;"",H18,F18))</f>
      </c>
      <c r="P18" s="12">
        <f>IF(AND(G18="İşe Alındı",K18&lt;&gt;"",F18&lt;&gt;""),K18-F18,"")</f>
      </c>
      <c r="Q18" s="17"/>
    </row>
    <row r="19" spans="1:17" x14ac:dyDescent="0.25">
      <c r="A19" s="6">
        <v>14</v>
      </c>
      <c r="B19" s="15"/>
      <c r="C19" s="15"/>
      <c r="D19" s="15"/>
      <c r="E19" s="16"/>
      <c r="F19" s="14"/>
      <c r="G19" s="16"/>
      <c r="H19" s="14"/>
      <c r="I19" s="15"/>
      <c r="J19" s="10"/>
      <c r="K19" s="14"/>
      <c r="L19" s="14"/>
      <c r="M19" s="11">
        <f>IF(B19="","",IF(OR(G19="İşe Alındı",G19="Reddedildi",G19="Aday Çekildi",G19="Teklif Reddedildi"),"Kapandı","Açık"))</f>
      </c>
      <c r="N19" s="12">
        <f>IF(OR(B19="",F19=""),"",IF(K19&lt;&gt;"",K19,TODAY())-F19)</f>
      </c>
      <c r="O19" s="12">
        <f>IF(OR(B19="",M19&lt;&gt;"Açık"),"",TODAY()-IF(H19&lt;&gt;"",H19,F19))</f>
      </c>
      <c r="P19" s="12">
        <f>IF(AND(G19="İşe Alındı",K19&lt;&gt;"",F19&lt;&gt;""),K19-F19,"")</f>
      </c>
      <c r="Q19" s="17"/>
    </row>
    <row r="20" spans="1:17" x14ac:dyDescent="0.25">
      <c r="A20" s="6">
        <v>15</v>
      </c>
      <c r="B20" s="15"/>
      <c r="C20" s="15"/>
      <c r="D20" s="15"/>
      <c r="E20" s="16"/>
      <c r="F20" s="14"/>
      <c r="G20" s="16"/>
      <c r="H20" s="14"/>
      <c r="I20" s="15"/>
      <c r="J20" s="10"/>
      <c r="K20" s="14"/>
      <c r="L20" s="14"/>
      <c r="M20" s="11">
        <f>IF(B20="","",IF(OR(G20="İşe Alındı",G20="Reddedildi",G20="Aday Çekildi",G20="Teklif Reddedildi"),"Kapandı","Açık"))</f>
      </c>
      <c r="N20" s="12">
        <f>IF(OR(B20="",F20=""),"",IF(K20&lt;&gt;"",K20,TODAY())-F20)</f>
      </c>
      <c r="O20" s="12">
        <f>IF(OR(B20="",M20&lt;&gt;"Açık"),"",TODAY()-IF(H20&lt;&gt;"",H20,F20))</f>
      </c>
      <c r="P20" s="12">
        <f>IF(AND(G20="İşe Alındı",K20&lt;&gt;"",F20&lt;&gt;""),K20-F20,"")</f>
      </c>
      <c r="Q20" s="17"/>
    </row>
    <row r="21" spans="1:17" x14ac:dyDescent="0.25">
      <c r="A21" s="6">
        <v>16</v>
      </c>
      <c r="B21" s="15"/>
      <c r="C21" s="15"/>
      <c r="D21" s="15"/>
      <c r="E21" s="16"/>
      <c r="F21" s="14"/>
      <c r="G21" s="16"/>
      <c r="H21" s="14"/>
      <c r="I21" s="15"/>
      <c r="J21" s="10"/>
      <c r="K21" s="14"/>
      <c r="L21" s="14"/>
      <c r="M21" s="11">
        <f>IF(B21="","",IF(OR(G21="İşe Alındı",G21="Reddedildi",G21="Aday Çekildi",G21="Teklif Reddedildi"),"Kapandı","Açık"))</f>
      </c>
      <c r="N21" s="12">
        <f>IF(OR(B21="",F21=""),"",IF(K21&lt;&gt;"",K21,TODAY())-F21)</f>
      </c>
      <c r="O21" s="12">
        <f>IF(OR(B21="",M21&lt;&gt;"Açık"),"",TODAY()-IF(H21&lt;&gt;"",H21,F21))</f>
      </c>
      <c r="P21" s="12">
        <f>IF(AND(G21="İşe Alındı",K21&lt;&gt;"",F21&lt;&gt;""),K21-F21,"")</f>
      </c>
      <c r="Q21" s="17"/>
    </row>
    <row r="22" spans="1:17" x14ac:dyDescent="0.25">
      <c r="A22" s="6">
        <v>17</v>
      </c>
      <c r="B22" s="15"/>
      <c r="C22" s="15"/>
      <c r="D22" s="15"/>
      <c r="E22" s="16"/>
      <c r="F22" s="14"/>
      <c r="G22" s="16"/>
      <c r="H22" s="14"/>
      <c r="I22" s="15"/>
      <c r="J22" s="10"/>
      <c r="K22" s="14"/>
      <c r="L22" s="14"/>
      <c r="M22" s="11">
        <f>IF(B22="","",IF(OR(G22="İşe Alındı",G22="Reddedildi",G22="Aday Çekildi",G22="Teklif Reddedildi"),"Kapandı","Açık"))</f>
      </c>
      <c r="N22" s="12">
        <f>IF(OR(B22="",F22=""),"",IF(K22&lt;&gt;"",K22,TODAY())-F22)</f>
      </c>
      <c r="O22" s="12">
        <f>IF(OR(B22="",M22&lt;&gt;"Açık"),"",TODAY()-IF(H22&lt;&gt;"",H22,F22))</f>
      </c>
      <c r="P22" s="12">
        <f>IF(AND(G22="İşe Alındı",K22&lt;&gt;"",F22&lt;&gt;""),K22-F22,"")</f>
      </c>
      <c r="Q22" s="17"/>
    </row>
    <row r="23" spans="1:17" x14ac:dyDescent="0.25">
      <c r="A23" s="6">
        <v>18</v>
      </c>
      <c r="B23" s="15"/>
      <c r="C23" s="15"/>
      <c r="D23" s="15"/>
      <c r="E23" s="16"/>
      <c r="F23" s="14"/>
      <c r="G23" s="16"/>
      <c r="H23" s="14"/>
      <c r="I23" s="15"/>
      <c r="J23" s="10"/>
      <c r="K23" s="14"/>
      <c r="L23" s="14"/>
      <c r="M23" s="11">
        <f>IF(B23="","",IF(OR(G23="İşe Alındı",G23="Reddedildi",G23="Aday Çekildi",G23="Teklif Reddedildi"),"Kapandı","Açık"))</f>
      </c>
      <c r="N23" s="12">
        <f>IF(OR(B23="",F23=""),"",IF(K23&lt;&gt;"",K23,TODAY())-F23)</f>
      </c>
      <c r="O23" s="12">
        <f>IF(OR(B23="",M23&lt;&gt;"Açık"),"",TODAY()-IF(H23&lt;&gt;"",H23,F23))</f>
      </c>
      <c r="P23" s="12">
        <f>IF(AND(G23="İşe Alındı",K23&lt;&gt;"",F23&lt;&gt;""),K23-F23,"")</f>
      </c>
      <c r="Q23" s="17"/>
    </row>
    <row r="24" spans="1:17" x14ac:dyDescent="0.25">
      <c r="A24" s="6">
        <v>19</v>
      </c>
      <c r="B24" s="15"/>
      <c r="C24" s="15"/>
      <c r="D24" s="15"/>
      <c r="E24" s="16"/>
      <c r="F24" s="14"/>
      <c r="G24" s="16"/>
      <c r="H24" s="14"/>
      <c r="I24" s="15"/>
      <c r="J24" s="10"/>
      <c r="K24" s="14"/>
      <c r="L24" s="14"/>
      <c r="M24" s="11">
        <f>IF(B24="","",IF(OR(G24="İşe Alındı",G24="Reddedildi",G24="Aday Çekildi",G24="Teklif Reddedildi"),"Kapandı","Açık"))</f>
      </c>
      <c r="N24" s="12">
        <f>IF(OR(B24="",F24=""),"",IF(K24&lt;&gt;"",K24,TODAY())-F24)</f>
      </c>
      <c r="O24" s="12">
        <f>IF(OR(B24="",M24&lt;&gt;"Açık"),"",TODAY()-IF(H24&lt;&gt;"",H24,F24))</f>
      </c>
      <c r="P24" s="12">
        <f>IF(AND(G24="İşe Alındı",K24&lt;&gt;"",F24&lt;&gt;""),K24-F24,"")</f>
      </c>
      <c r="Q24" s="17"/>
    </row>
    <row r="25" spans="1:17" x14ac:dyDescent="0.25">
      <c r="A25" s="6">
        <v>20</v>
      </c>
      <c r="B25" s="15"/>
      <c r="C25" s="15"/>
      <c r="D25" s="15"/>
      <c r="E25" s="16"/>
      <c r="F25" s="14"/>
      <c r="G25" s="16"/>
      <c r="H25" s="14"/>
      <c r="I25" s="15"/>
      <c r="J25" s="10"/>
      <c r="K25" s="14"/>
      <c r="L25" s="14"/>
      <c r="M25" s="11">
        <f>IF(B25="","",IF(OR(G25="İşe Alındı",G25="Reddedildi",G25="Aday Çekildi",G25="Teklif Reddedildi"),"Kapandı","Açık"))</f>
      </c>
      <c r="N25" s="12">
        <f>IF(OR(B25="",F25=""),"",IF(K25&lt;&gt;"",K25,TODAY())-F25)</f>
      </c>
      <c r="O25" s="12">
        <f>IF(OR(B25="",M25&lt;&gt;"Açık"),"",TODAY()-IF(H25&lt;&gt;"",H25,F25))</f>
      </c>
      <c r="P25" s="12">
        <f>IF(AND(G25="İşe Alındı",K25&lt;&gt;"",F25&lt;&gt;""),K25-F25,"")</f>
      </c>
      <c r="Q25" s="17"/>
    </row>
    <row r="26" spans="1:17" x14ac:dyDescent="0.25">
      <c r="A26" s="6">
        <v>21</v>
      </c>
      <c r="B26" s="15"/>
      <c r="C26" s="15"/>
      <c r="D26" s="15"/>
      <c r="E26" s="16"/>
      <c r="F26" s="14"/>
      <c r="G26" s="16"/>
      <c r="H26" s="14"/>
      <c r="I26" s="15"/>
      <c r="J26" s="10"/>
      <c r="K26" s="14"/>
      <c r="L26" s="14"/>
      <c r="M26" s="11">
        <f>IF(B26="","",IF(OR(G26="İşe Alındı",G26="Reddedildi",G26="Aday Çekildi",G26="Teklif Reddedildi"),"Kapandı","Açık"))</f>
      </c>
      <c r="N26" s="12">
        <f>IF(OR(B26="",F26=""),"",IF(K26&lt;&gt;"",K26,TODAY())-F26)</f>
      </c>
      <c r="O26" s="12">
        <f>IF(OR(B26="",M26&lt;&gt;"Açık"),"",TODAY()-IF(H26&lt;&gt;"",H26,F26))</f>
      </c>
      <c r="P26" s="12">
        <f>IF(AND(G26="İşe Alındı",K26&lt;&gt;"",F26&lt;&gt;""),K26-F26,"")</f>
      </c>
      <c r="Q26" s="17"/>
    </row>
    <row r="27" spans="1:17" x14ac:dyDescent="0.25">
      <c r="A27" s="6">
        <v>22</v>
      </c>
      <c r="B27" s="15"/>
      <c r="C27" s="15"/>
      <c r="D27" s="15"/>
      <c r="E27" s="16"/>
      <c r="F27" s="14"/>
      <c r="G27" s="16"/>
      <c r="H27" s="14"/>
      <c r="I27" s="15"/>
      <c r="J27" s="10"/>
      <c r="K27" s="14"/>
      <c r="L27" s="14"/>
      <c r="M27" s="11">
        <f>IF(B27="","",IF(OR(G27="İşe Alındı",G27="Reddedildi",G27="Aday Çekildi",G27="Teklif Reddedildi"),"Kapandı","Açık"))</f>
      </c>
      <c r="N27" s="12">
        <f>IF(OR(B27="",F27=""),"",IF(K27&lt;&gt;"",K27,TODAY())-F27)</f>
      </c>
      <c r="O27" s="12">
        <f>IF(OR(B27="",M27&lt;&gt;"Açık"),"",TODAY()-IF(H27&lt;&gt;"",H27,F27))</f>
      </c>
      <c r="P27" s="12">
        <f>IF(AND(G27="İşe Alındı",K27&lt;&gt;"",F27&lt;&gt;""),K27-F27,"")</f>
      </c>
      <c r="Q27" s="17"/>
    </row>
    <row r="28" spans="1:17" x14ac:dyDescent="0.25">
      <c r="A28" s="6">
        <v>23</v>
      </c>
      <c r="B28" s="15"/>
      <c r="C28" s="15"/>
      <c r="D28" s="15"/>
      <c r="E28" s="16"/>
      <c r="F28" s="14"/>
      <c r="G28" s="16"/>
      <c r="H28" s="14"/>
      <c r="I28" s="15"/>
      <c r="J28" s="10"/>
      <c r="K28" s="14"/>
      <c r="L28" s="14"/>
      <c r="M28" s="11">
        <f>IF(B28="","",IF(OR(G28="İşe Alındı",G28="Reddedildi",G28="Aday Çekildi",G28="Teklif Reddedildi"),"Kapandı","Açık"))</f>
      </c>
      <c r="N28" s="12">
        <f>IF(OR(B28="",F28=""),"",IF(K28&lt;&gt;"",K28,TODAY())-F28)</f>
      </c>
      <c r="O28" s="12">
        <f>IF(OR(B28="",M28&lt;&gt;"Açık"),"",TODAY()-IF(H28&lt;&gt;"",H28,F28))</f>
      </c>
      <c r="P28" s="12">
        <f>IF(AND(G28="İşe Alındı",K28&lt;&gt;"",F28&lt;&gt;""),K28-F28,"")</f>
      </c>
      <c r="Q28" s="17"/>
    </row>
    <row r="29" spans="1:17" x14ac:dyDescent="0.25">
      <c r="A29" s="6">
        <v>24</v>
      </c>
      <c r="B29" s="15"/>
      <c r="C29" s="15"/>
      <c r="D29" s="15"/>
      <c r="E29" s="16"/>
      <c r="F29" s="14"/>
      <c r="G29" s="16"/>
      <c r="H29" s="14"/>
      <c r="I29" s="15"/>
      <c r="J29" s="10"/>
      <c r="K29" s="14"/>
      <c r="L29" s="14"/>
      <c r="M29" s="11">
        <f>IF(B29="","",IF(OR(G29="İşe Alındı",G29="Reddedildi",G29="Aday Çekildi",G29="Teklif Reddedildi"),"Kapandı","Açık"))</f>
      </c>
      <c r="N29" s="12">
        <f>IF(OR(B29="",F29=""),"",IF(K29&lt;&gt;"",K29,TODAY())-F29)</f>
      </c>
      <c r="O29" s="12">
        <f>IF(OR(B29="",M29&lt;&gt;"Açık"),"",TODAY()-IF(H29&lt;&gt;"",H29,F29))</f>
      </c>
      <c r="P29" s="12">
        <f>IF(AND(G29="İşe Alındı",K29&lt;&gt;"",F29&lt;&gt;""),K29-F29,"")</f>
      </c>
      <c r="Q29" s="17"/>
    </row>
    <row r="30" spans="1:17" x14ac:dyDescent="0.25">
      <c r="A30" s="6">
        <v>25</v>
      </c>
      <c r="B30" s="15"/>
      <c r="C30" s="15"/>
      <c r="D30" s="15"/>
      <c r="E30" s="16"/>
      <c r="F30" s="14"/>
      <c r="G30" s="16"/>
      <c r="H30" s="14"/>
      <c r="I30" s="15"/>
      <c r="J30" s="10"/>
      <c r="K30" s="14"/>
      <c r="L30" s="14"/>
      <c r="M30" s="11">
        <f>IF(B30="","",IF(OR(G30="İşe Alındı",G30="Reddedildi",G30="Aday Çekildi",G30="Teklif Reddedildi"),"Kapandı","Açık"))</f>
      </c>
      <c r="N30" s="12">
        <f>IF(OR(B30="",F30=""),"",IF(K30&lt;&gt;"",K30,TODAY())-F30)</f>
      </c>
      <c r="O30" s="12">
        <f>IF(OR(B30="",M30&lt;&gt;"Açık"),"",TODAY()-IF(H30&lt;&gt;"",H30,F30))</f>
      </c>
      <c r="P30" s="12">
        <f>IF(AND(G30="İşe Alındı",K30&lt;&gt;"",F30&lt;&gt;""),K30-F30,"")</f>
      </c>
      <c r="Q30" s="17"/>
    </row>
    <row r="31" spans="1:17" x14ac:dyDescent="0.25">
      <c r="A31" s="6">
        <v>26</v>
      </c>
      <c r="B31" s="15"/>
      <c r="C31" s="15"/>
      <c r="D31" s="15"/>
      <c r="E31" s="16"/>
      <c r="F31" s="14"/>
      <c r="G31" s="16"/>
      <c r="H31" s="14"/>
      <c r="I31" s="15"/>
      <c r="J31" s="10"/>
      <c r="K31" s="14"/>
      <c r="L31" s="14"/>
      <c r="M31" s="11">
        <f>IF(B31="","",IF(OR(G31="İşe Alındı",G31="Reddedildi",G31="Aday Çekildi",G31="Teklif Reddedildi"),"Kapandı","Açık"))</f>
      </c>
      <c r="N31" s="12">
        <f>IF(OR(B31="",F31=""),"",IF(K31&lt;&gt;"",K31,TODAY())-F31)</f>
      </c>
      <c r="O31" s="12">
        <f>IF(OR(B31="",M31&lt;&gt;"Açık"),"",TODAY()-IF(H31&lt;&gt;"",H31,F31))</f>
      </c>
      <c r="P31" s="12">
        <f>IF(AND(G31="İşe Alındı",K31&lt;&gt;"",F31&lt;&gt;""),K31-F31,"")</f>
      </c>
      <c r="Q31" s="17"/>
    </row>
    <row r="32" spans="1:17" x14ac:dyDescent="0.25">
      <c r="A32" s="6">
        <v>27</v>
      </c>
      <c r="B32" s="15"/>
      <c r="C32" s="15"/>
      <c r="D32" s="15"/>
      <c r="E32" s="16"/>
      <c r="F32" s="14"/>
      <c r="G32" s="16"/>
      <c r="H32" s="14"/>
      <c r="I32" s="15"/>
      <c r="J32" s="10"/>
      <c r="K32" s="14"/>
      <c r="L32" s="14"/>
      <c r="M32" s="11">
        <f>IF(B32="","",IF(OR(G32="İşe Alındı",G32="Reddedildi",G32="Aday Çekildi",G32="Teklif Reddedildi"),"Kapandı","Açık"))</f>
      </c>
      <c r="N32" s="12">
        <f>IF(OR(B32="",F32=""),"",IF(K32&lt;&gt;"",K32,TODAY())-F32)</f>
      </c>
      <c r="O32" s="12">
        <f>IF(OR(B32="",M32&lt;&gt;"Açık"),"",TODAY()-IF(H32&lt;&gt;"",H32,F32))</f>
      </c>
      <c r="P32" s="12">
        <f>IF(AND(G32="İşe Alındı",K32&lt;&gt;"",F32&lt;&gt;""),K32-F32,"")</f>
      </c>
      <c r="Q32" s="17"/>
    </row>
    <row r="33" spans="1:17" x14ac:dyDescent="0.25">
      <c r="A33" s="6">
        <v>28</v>
      </c>
      <c r="B33" s="15"/>
      <c r="C33" s="15"/>
      <c r="D33" s="15"/>
      <c r="E33" s="16"/>
      <c r="F33" s="14"/>
      <c r="G33" s="16"/>
      <c r="H33" s="14"/>
      <c r="I33" s="15"/>
      <c r="J33" s="10"/>
      <c r="K33" s="14"/>
      <c r="L33" s="14"/>
      <c r="M33" s="11">
        <f>IF(B33="","",IF(OR(G33="İşe Alındı",G33="Reddedildi",G33="Aday Çekildi",G33="Teklif Reddedildi"),"Kapandı","Açık"))</f>
      </c>
      <c r="N33" s="12">
        <f>IF(OR(B33="",F33=""),"",IF(K33&lt;&gt;"",K33,TODAY())-F33)</f>
      </c>
      <c r="O33" s="12">
        <f>IF(OR(B33="",M33&lt;&gt;"Açık"),"",TODAY()-IF(H33&lt;&gt;"",H33,F33))</f>
      </c>
      <c r="P33" s="12">
        <f>IF(AND(G33="İşe Alındı",K33&lt;&gt;"",F33&lt;&gt;""),K33-F33,"")</f>
      </c>
      <c r="Q33" s="17"/>
    </row>
    <row r="34" spans="1:17" x14ac:dyDescent="0.25">
      <c r="A34" s="6">
        <v>29</v>
      </c>
      <c r="B34" s="15"/>
      <c r="C34" s="15"/>
      <c r="D34" s="15"/>
      <c r="E34" s="16"/>
      <c r="F34" s="14"/>
      <c r="G34" s="16"/>
      <c r="H34" s="14"/>
      <c r="I34" s="15"/>
      <c r="J34" s="10"/>
      <c r="K34" s="14"/>
      <c r="L34" s="14"/>
      <c r="M34" s="11">
        <f>IF(B34="","",IF(OR(G34="İşe Alındı",G34="Reddedildi",G34="Aday Çekildi",G34="Teklif Reddedildi"),"Kapandı","Açık"))</f>
      </c>
      <c r="N34" s="12">
        <f>IF(OR(B34="",F34=""),"",IF(K34&lt;&gt;"",K34,TODAY())-F34)</f>
      </c>
      <c r="O34" s="12">
        <f>IF(OR(B34="",M34&lt;&gt;"Açık"),"",TODAY()-IF(H34&lt;&gt;"",H34,F34))</f>
      </c>
      <c r="P34" s="12">
        <f>IF(AND(G34="İşe Alındı",K34&lt;&gt;"",F34&lt;&gt;""),K34-F34,"")</f>
      </c>
      <c r="Q34" s="17"/>
    </row>
    <row r="35" spans="1:17" x14ac:dyDescent="0.25">
      <c r="A35" s="6">
        <v>30</v>
      </c>
      <c r="B35" s="15"/>
      <c r="C35" s="15"/>
      <c r="D35" s="15"/>
      <c r="E35" s="16"/>
      <c r="F35" s="14"/>
      <c r="G35" s="16"/>
      <c r="H35" s="14"/>
      <c r="I35" s="15"/>
      <c r="J35" s="10"/>
      <c r="K35" s="14"/>
      <c r="L35" s="14"/>
      <c r="M35" s="11">
        <f>IF(B35="","",IF(OR(G35="İşe Alındı",G35="Reddedildi",G35="Aday Çekildi",G35="Teklif Reddedildi"),"Kapandı","Açık"))</f>
      </c>
      <c r="N35" s="12">
        <f>IF(OR(B35="",F35=""),"",IF(K35&lt;&gt;"",K35,TODAY())-F35)</f>
      </c>
      <c r="O35" s="12">
        <f>IF(OR(B35="",M35&lt;&gt;"Açık"),"",TODAY()-IF(H35&lt;&gt;"",H35,F35))</f>
      </c>
      <c r="P35" s="12">
        <f>IF(AND(G35="İşe Alındı",K35&lt;&gt;"",F35&lt;&gt;""),K35-F35,"")</f>
      </c>
      <c r="Q35" s="17"/>
    </row>
    <row r="36" spans="1:17" x14ac:dyDescent="0.25">
      <c r="A36" s="6">
        <v>31</v>
      </c>
      <c r="B36" s="15"/>
      <c r="C36" s="15"/>
      <c r="D36" s="15"/>
      <c r="E36" s="16"/>
      <c r="F36" s="14"/>
      <c r="G36" s="16"/>
      <c r="H36" s="14"/>
      <c r="I36" s="15"/>
      <c r="J36" s="10"/>
      <c r="K36" s="14"/>
      <c r="L36" s="14"/>
      <c r="M36" s="11">
        <f>IF(B36="","",IF(OR(G36="İşe Alındı",G36="Reddedildi",G36="Aday Çekildi",G36="Teklif Reddedildi"),"Kapandı","Açık"))</f>
      </c>
      <c r="N36" s="12">
        <f>IF(OR(B36="",F36=""),"",IF(K36&lt;&gt;"",K36,TODAY())-F36)</f>
      </c>
      <c r="O36" s="12">
        <f>IF(OR(B36="",M36&lt;&gt;"Açık"),"",TODAY()-IF(H36&lt;&gt;"",H36,F36))</f>
      </c>
      <c r="P36" s="12">
        <f>IF(AND(G36="İşe Alındı",K36&lt;&gt;"",F36&lt;&gt;""),K36-F36,"")</f>
      </c>
      <c r="Q36" s="17"/>
    </row>
    <row r="37" spans="1:17" x14ac:dyDescent="0.25">
      <c r="A37" s="6">
        <v>32</v>
      </c>
      <c r="B37" s="15"/>
      <c r="C37" s="15"/>
      <c r="D37" s="15"/>
      <c r="E37" s="16"/>
      <c r="F37" s="14"/>
      <c r="G37" s="16"/>
      <c r="H37" s="14"/>
      <c r="I37" s="15"/>
      <c r="J37" s="10"/>
      <c r="K37" s="14"/>
      <c r="L37" s="14"/>
      <c r="M37" s="11">
        <f>IF(B37="","",IF(OR(G37="İşe Alındı",G37="Reddedildi",G37="Aday Çekildi",G37="Teklif Reddedildi"),"Kapandı","Açık"))</f>
      </c>
      <c r="N37" s="12">
        <f>IF(OR(B37="",F37=""),"",IF(K37&lt;&gt;"",K37,TODAY())-F37)</f>
      </c>
      <c r="O37" s="12">
        <f>IF(OR(B37="",M37&lt;&gt;"Açık"),"",TODAY()-IF(H37&lt;&gt;"",H37,F37))</f>
      </c>
      <c r="P37" s="12">
        <f>IF(AND(G37="İşe Alındı",K37&lt;&gt;"",F37&lt;&gt;""),K37-F37,"")</f>
      </c>
      <c r="Q37" s="17"/>
    </row>
    <row r="38" spans="1:17" x14ac:dyDescent="0.25">
      <c r="A38" s="6">
        <v>33</v>
      </c>
      <c r="B38" s="15"/>
      <c r="C38" s="15"/>
      <c r="D38" s="15"/>
      <c r="E38" s="16"/>
      <c r="F38" s="14"/>
      <c r="G38" s="16"/>
      <c r="H38" s="14"/>
      <c r="I38" s="15"/>
      <c r="J38" s="10"/>
      <c r="K38" s="14"/>
      <c r="L38" s="14"/>
      <c r="M38" s="11">
        <f>IF(B38="","",IF(OR(G38="İşe Alındı",G38="Reddedildi",G38="Aday Çekildi",G38="Teklif Reddedildi"),"Kapandı","Açık"))</f>
      </c>
      <c r="N38" s="12">
        <f>IF(OR(B38="",F38=""),"",IF(K38&lt;&gt;"",K38,TODAY())-F38)</f>
      </c>
      <c r="O38" s="12">
        <f>IF(OR(B38="",M38&lt;&gt;"Açık"),"",TODAY()-IF(H38&lt;&gt;"",H38,F38))</f>
      </c>
      <c r="P38" s="12">
        <f>IF(AND(G38="İşe Alındı",K38&lt;&gt;"",F38&lt;&gt;""),K38-F38,"")</f>
      </c>
      <c r="Q38" s="17"/>
    </row>
    <row r="39" spans="1:17" x14ac:dyDescent="0.25">
      <c r="A39" s="6">
        <v>34</v>
      </c>
      <c r="B39" s="15"/>
      <c r="C39" s="15"/>
      <c r="D39" s="15"/>
      <c r="E39" s="16"/>
      <c r="F39" s="14"/>
      <c r="G39" s="16"/>
      <c r="H39" s="14"/>
      <c r="I39" s="15"/>
      <c r="J39" s="10"/>
      <c r="K39" s="14"/>
      <c r="L39" s="14"/>
      <c r="M39" s="11">
        <f>IF(B39="","",IF(OR(G39="İşe Alındı",G39="Reddedildi",G39="Aday Çekildi",G39="Teklif Reddedildi"),"Kapandı","Açık"))</f>
      </c>
      <c r="N39" s="12">
        <f>IF(OR(B39="",F39=""),"",IF(K39&lt;&gt;"",K39,TODAY())-F39)</f>
      </c>
      <c r="O39" s="12">
        <f>IF(OR(B39="",M39&lt;&gt;"Açık"),"",TODAY()-IF(H39&lt;&gt;"",H39,F39))</f>
      </c>
      <c r="P39" s="12">
        <f>IF(AND(G39="İşe Alındı",K39&lt;&gt;"",F39&lt;&gt;""),K39-F39,"")</f>
      </c>
      <c r="Q39" s="17"/>
    </row>
    <row r="40" spans="1:17" x14ac:dyDescent="0.25">
      <c r="A40" s="6">
        <v>35</v>
      </c>
      <c r="B40" s="15"/>
      <c r="C40" s="15"/>
      <c r="D40" s="15"/>
      <c r="E40" s="16"/>
      <c r="F40" s="14"/>
      <c r="G40" s="16"/>
      <c r="H40" s="14"/>
      <c r="I40" s="15"/>
      <c r="J40" s="10"/>
      <c r="K40" s="14"/>
      <c r="L40" s="14"/>
      <c r="M40" s="11">
        <f>IF(B40="","",IF(OR(G40="İşe Alındı",G40="Reddedildi",G40="Aday Çekildi",G40="Teklif Reddedildi"),"Kapandı","Açık"))</f>
      </c>
      <c r="N40" s="12">
        <f>IF(OR(B40="",F40=""),"",IF(K40&lt;&gt;"",K40,TODAY())-F40)</f>
      </c>
      <c r="O40" s="12">
        <f>IF(OR(B40="",M40&lt;&gt;"Açık"),"",TODAY()-IF(H40&lt;&gt;"",H40,F40))</f>
      </c>
      <c r="P40" s="12">
        <f>IF(AND(G40="İşe Alındı",K40&lt;&gt;"",F40&lt;&gt;""),K40-F40,"")</f>
      </c>
      <c r="Q40" s="17"/>
    </row>
    <row r="41" spans="1:17" x14ac:dyDescent="0.25">
      <c r="A41" s="6">
        <v>36</v>
      </c>
      <c r="B41" s="15"/>
      <c r="C41" s="15"/>
      <c r="D41" s="15"/>
      <c r="E41" s="16"/>
      <c r="F41" s="14"/>
      <c r="G41" s="16"/>
      <c r="H41" s="14"/>
      <c r="I41" s="15"/>
      <c r="J41" s="10"/>
      <c r="K41" s="14"/>
      <c r="L41" s="14"/>
      <c r="M41" s="11">
        <f>IF(B41="","",IF(OR(G41="İşe Alındı",G41="Reddedildi",G41="Aday Çekildi",G41="Teklif Reddedildi"),"Kapandı","Açık"))</f>
      </c>
      <c r="N41" s="12">
        <f>IF(OR(B41="",F41=""),"",IF(K41&lt;&gt;"",K41,TODAY())-F41)</f>
      </c>
      <c r="O41" s="12">
        <f>IF(OR(B41="",M41&lt;&gt;"Açık"),"",TODAY()-IF(H41&lt;&gt;"",H41,F41))</f>
      </c>
      <c r="P41" s="12">
        <f>IF(AND(G41="İşe Alındı",K41&lt;&gt;"",F41&lt;&gt;""),K41-F41,"")</f>
      </c>
      <c r="Q41" s="17"/>
    </row>
    <row r="42" spans="1:17" x14ac:dyDescent="0.25">
      <c r="A42" s="6">
        <v>37</v>
      </c>
      <c r="B42" s="15"/>
      <c r="C42" s="15"/>
      <c r="D42" s="15"/>
      <c r="E42" s="16"/>
      <c r="F42" s="14"/>
      <c r="G42" s="16"/>
      <c r="H42" s="14"/>
      <c r="I42" s="15"/>
      <c r="J42" s="10"/>
      <c r="K42" s="14"/>
      <c r="L42" s="14"/>
      <c r="M42" s="11">
        <f>IF(B42="","",IF(OR(G42="İşe Alındı",G42="Reddedildi",G42="Aday Çekildi",G42="Teklif Reddedildi"),"Kapandı","Açık"))</f>
      </c>
      <c r="N42" s="12">
        <f>IF(OR(B42="",F42=""),"",IF(K42&lt;&gt;"",K42,TODAY())-F42)</f>
      </c>
      <c r="O42" s="12">
        <f>IF(OR(B42="",M42&lt;&gt;"Açık"),"",TODAY()-IF(H42&lt;&gt;"",H42,F42))</f>
      </c>
      <c r="P42" s="12">
        <f>IF(AND(G42="İşe Alındı",K42&lt;&gt;"",F42&lt;&gt;""),K42-F42,"")</f>
      </c>
      <c r="Q42" s="17"/>
    </row>
    <row r="43" spans="1:17" x14ac:dyDescent="0.25">
      <c r="A43" s="6">
        <v>38</v>
      </c>
      <c r="B43" s="15"/>
      <c r="C43" s="15"/>
      <c r="D43" s="15"/>
      <c r="E43" s="16"/>
      <c r="F43" s="14"/>
      <c r="G43" s="16"/>
      <c r="H43" s="14"/>
      <c r="I43" s="15"/>
      <c r="J43" s="10"/>
      <c r="K43" s="14"/>
      <c r="L43" s="14"/>
      <c r="M43" s="11">
        <f>IF(B43="","",IF(OR(G43="İşe Alındı",G43="Reddedildi",G43="Aday Çekildi",G43="Teklif Reddedildi"),"Kapandı","Açık"))</f>
      </c>
      <c r="N43" s="12">
        <f>IF(OR(B43="",F43=""),"",IF(K43&lt;&gt;"",K43,TODAY())-F43)</f>
      </c>
      <c r="O43" s="12">
        <f>IF(OR(B43="",M43&lt;&gt;"Açık"),"",TODAY()-IF(H43&lt;&gt;"",H43,F43))</f>
      </c>
      <c r="P43" s="12">
        <f>IF(AND(G43="İşe Alındı",K43&lt;&gt;"",F43&lt;&gt;""),K43-F43,"")</f>
      </c>
      <c r="Q43" s="17"/>
    </row>
    <row r="44" spans="1:17" x14ac:dyDescent="0.25">
      <c r="A44" s="6">
        <v>39</v>
      </c>
      <c r="B44" s="15"/>
      <c r="C44" s="15"/>
      <c r="D44" s="15"/>
      <c r="E44" s="16"/>
      <c r="F44" s="14"/>
      <c r="G44" s="16"/>
      <c r="H44" s="14"/>
      <c r="I44" s="15"/>
      <c r="J44" s="10"/>
      <c r="K44" s="14"/>
      <c r="L44" s="14"/>
      <c r="M44" s="11">
        <f>IF(B44="","",IF(OR(G44="İşe Alındı",G44="Reddedildi",G44="Aday Çekildi",G44="Teklif Reddedildi"),"Kapandı","Açık"))</f>
      </c>
      <c r="N44" s="12">
        <f>IF(OR(B44="",F44=""),"",IF(K44&lt;&gt;"",K44,TODAY())-F44)</f>
      </c>
      <c r="O44" s="12">
        <f>IF(OR(B44="",M44&lt;&gt;"Açık"),"",TODAY()-IF(H44&lt;&gt;"",H44,F44))</f>
      </c>
      <c r="P44" s="12">
        <f>IF(AND(G44="İşe Alındı",K44&lt;&gt;"",F44&lt;&gt;""),K44-F44,"")</f>
      </c>
      <c r="Q44" s="17"/>
    </row>
    <row r="45" spans="1:17" x14ac:dyDescent="0.25">
      <c r="A45" s="6">
        <v>40</v>
      </c>
      <c r="B45" s="15"/>
      <c r="C45" s="15"/>
      <c r="D45" s="15"/>
      <c r="E45" s="16"/>
      <c r="F45" s="14"/>
      <c r="G45" s="16"/>
      <c r="H45" s="14"/>
      <c r="I45" s="15"/>
      <c r="J45" s="10"/>
      <c r="K45" s="14"/>
      <c r="L45" s="14"/>
      <c r="M45" s="11">
        <f>IF(B45="","",IF(OR(G45="İşe Alındı",G45="Reddedildi",G45="Aday Çekildi",G45="Teklif Reddedildi"),"Kapandı","Açık"))</f>
      </c>
      <c r="N45" s="12">
        <f>IF(OR(B45="",F45=""),"",IF(K45&lt;&gt;"",K45,TODAY())-F45)</f>
      </c>
      <c r="O45" s="12">
        <f>IF(OR(B45="",M45&lt;&gt;"Açık"),"",TODAY()-IF(H45&lt;&gt;"",H45,F45))</f>
      </c>
      <c r="P45" s="12">
        <f>IF(AND(G45="İşe Alındı",K45&lt;&gt;"",F45&lt;&gt;""),K45-F45,"")</f>
      </c>
      <c r="Q45" s="17"/>
    </row>
    <row r="46" spans="1:17" x14ac:dyDescent="0.25">
      <c r="A46" s="6">
        <v>41</v>
      </c>
      <c r="B46" s="15"/>
      <c r="C46" s="15"/>
      <c r="D46" s="15"/>
      <c r="E46" s="16"/>
      <c r="F46" s="14"/>
      <c r="G46" s="16"/>
      <c r="H46" s="14"/>
      <c r="I46" s="15"/>
      <c r="J46" s="10"/>
      <c r="K46" s="14"/>
      <c r="L46" s="14"/>
      <c r="M46" s="11">
        <f>IF(B46="","",IF(OR(G46="İşe Alındı",G46="Reddedildi",G46="Aday Çekildi",G46="Teklif Reddedildi"),"Kapandı","Açık"))</f>
      </c>
      <c r="N46" s="12">
        <f>IF(OR(B46="",F46=""),"",IF(K46&lt;&gt;"",K46,TODAY())-F46)</f>
      </c>
      <c r="O46" s="12">
        <f>IF(OR(B46="",M46&lt;&gt;"Açık"),"",TODAY()-IF(H46&lt;&gt;"",H46,F46))</f>
      </c>
      <c r="P46" s="12">
        <f>IF(AND(G46="İşe Alındı",K46&lt;&gt;"",F46&lt;&gt;""),K46-F46,"")</f>
      </c>
      <c r="Q46" s="17"/>
    </row>
    <row r="47" spans="1:17" x14ac:dyDescent="0.25">
      <c r="A47" s="6">
        <v>42</v>
      </c>
      <c r="B47" s="15"/>
      <c r="C47" s="15"/>
      <c r="D47" s="15"/>
      <c r="E47" s="16"/>
      <c r="F47" s="14"/>
      <c r="G47" s="16"/>
      <c r="H47" s="14"/>
      <c r="I47" s="15"/>
      <c r="J47" s="10"/>
      <c r="K47" s="14"/>
      <c r="L47" s="14"/>
      <c r="M47" s="11">
        <f>IF(B47="","",IF(OR(G47="İşe Alındı",G47="Reddedildi",G47="Aday Çekildi",G47="Teklif Reddedildi"),"Kapandı","Açık"))</f>
      </c>
      <c r="N47" s="12">
        <f>IF(OR(B47="",F47=""),"",IF(K47&lt;&gt;"",K47,TODAY())-F47)</f>
      </c>
      <c r="O47" s="12">
        <f>IF(OR(B47="",M47&lt;&gt;"Açık"),"",TODAY()-IF(H47&lt;&gt;"",H47,F47))</f>
      </c>
      <c r="P47" s="12">
        <f>IF(AND(G47="İşe Alındı",K47&lt;&gt;"",F47&lt;&gt;""),K47-F47,"")</f>
      </c>
      <c r="Q47" s="17"/>
    </row>
    <row r="48" spans="1:17" x14ac:dyDescent="0.25">
      <c r="A48" s="6">
        <v>43</v>
      </c>
      <c r="B48" s="15"/>
      <c r="C48" s="15"/>
      <c r="D48" s="15"/>
      <c r="E48" s="16"/>
      <c r="F48" s="14"/>
      <c r="G48" s="16"/>
      <c r="H48" s="14"/>
      <c r="I48" s="15"/>
      <c r="J48" s="10"/>
      <c r="K48" s="14"/>
      <c r="L48" s="14"/>
      <c r="M48" s="11">
        <f>IF(B48="","",IF(OR(G48="İşe Alındı",G48="Reddedildi",G48="Aday Çekildi",G48="Teklif Reddedildi"),"Kapandı","Açık"))</f>
      </c>
      <c r="N48" s="12">
        <f>IF(OR(B48="",F48=""),"",IF(K48&lt;&gt;"",K48,TODAY())-F48)</f>
      </c>
      <c r="O48" s="12">
        <f>IF(OR(B48="",M48&lt;&gt;"Açık"),"",TODAY()-IF(H48&lt;&gt;"",H48,F48))</f>
      </c>
      <c r="P48" s="12">
        <f>IF(AND(G48="İşe Alındı",K48&lt;&gt;"",F48&lt;&gt;""),K48-F48,"")</f>
      </c>
      <c r="Q48" s="17"/>
    </row>
    <row r="49" spans="1:17" x14ac:dyDescent="0.25">
      <c r="A49" s="6">
        <v>44</v>
      </c>
      <c r="B49" s="15"/>
      <c r="C49" s="15"/>
      <c r="D49" s="15"/>
      <c r="E49" s="16"/>
      <c r="F49" s="14"/>
      <c r="G49" s="16"/>
      <c r="H49" s="14"/>
      <c r="I49" s="15"/>
      <c r="J49" s="10"/>
      <c r="K49" s="14"/>
      <c r="L49" s="14"/>
      <c r="M49" s="11">
        <f>IF(B49="","",IF(OR(G49="İşe Alındı",G49="Reddedildi",G49="Aday Çekildi",G49="Teklif Reddedildi"),"Kapandı","Açık"))</f>
      </c>
      <c r="N49" s="12">
        <f>IF(OR(B49="",F49=""),"",IF(K49&lt;&gt;"",K49,TODAY())-F49)</f>
      </c>
      <c r="O49" s="12">
        <f>IF(OR(B49="",M49&lt;&gt;"Açık"),"",TODAY()-IF(H49&lt;&gt;"",H49,F49))</f>
      </c>
      <c r="P49" s="12">
        <f>IF(AND(G49="İşe Alındı",K49&lt;&gt;"",F49&lt;&gt;""),K49-F49,"")</f>
      </c>
      <c r="Q49" s="17"/>
    </row>
    <row r="50" spans="1:17" x14ac:dyDescent="0.25">
      <c r="A50" s="6">
        <v>45</v>
      </c>
      <c r="B50" s="15"/>
      <c r="C50" s="15"/>
      <c r="D50" s="15"/>
      <c r="E50" s="16"/>
      <c r="F50" s="14"/>
      <c r="G50" s="16"/>
      <c r="H50" s="14"/>
      <c r="I50" s="15"/>
      <c r="J50" s="10"/>
      <c r="K50" s="14"/>
      <c r="L50" s="14"/>
      <c r="M50" s="11">
        <f>IF(B50="","",IF(OR(G50="İşe Alındı",G50="Reddedildi",G50="Aday Çekildi",G50="Teklif Reddedildi"),"Kapandı","Açık"))</f>
      </c>
      <c r="N50" s="12">
        <f>IF(OR(B50="",F50=""),"",IF(K50&lt;&gt;"",K50,TODAY())-F50)</f>
      </c>
      <c r="O50" s="12">
        <f>IF(OR(B50="",M50&lt;&gt;"Açık"),"",TODAY()-IF(H50&lt;&gt;"",H50,F50))</f>
      </c>
      <c r="P50" s="12">
        <f>IF(AND(G50="İşe Alındı",K50&lt;&gt;"",F50&lt;&gt;""),K50-F50,"")</f>
      </c>
      <c r="Q50" s="17"/>
    </row>
    <row r="51" spans="1:17" x14ac:dyDescent="0.25">
      <c r="A51" s="6">
        <v>46</v>
      </c>
      <c r="B51" s="15"/>
      <c r="C51" s="15"/>
      <c r="D51" s="15"/>
      <c r="E51" s="16"/>
      <c r="F51" s="14"/>
      <c r="G51" s="16"/>
      <c r="H51" s="14"/>
      <c r="I51" s="15"/>
      <c r="J51" s="10"/>
      <c r="K51" s="14"/>
      <c r="L51" s="14"/>
      <c r="M51" s="11">
        <f>IF(B51="","",IF(OR(G51="İşe Alındı",G51="Reddedildi",G51="Aday Çekildi",G51="Teklif Reddedildi"),"Kapandı","Açık"))</f>
      </c>
      <c r="N51" s="12">
        <f>IF(OR(B51="",F51=""),"",IF(K51&lt;&gt;"",K51,TODAY())-F51)</f>
      </c>
      <c r="O51" s="12">
        <f>IF(OR(B51="",M51&lt;&gt;"Açık"),"",TODAY()-IF(H51&lt;&gt;"",H51,F51))</f>
      </c>
      <c r="P51" s="12">
        <f>IF(AND(G51="İşe Alındı",K51&lt;&gt;"",F51&lt;&gt;""),K51-F51,"")</f>
      </c>
      <c r="Q51" s="17"/>
    </row>
    <row r="52" spans="1:17" x14ac:dyDescent="0.25">
      <c r="A52" s="6">
        <v>47</v>
      </c>
      <c r="B52" s="15"/>
      <c r="C52" s="15"/>
      <c r="D52" s="15"/>
      <c r="E52" s="16"/>
      <c r="F52" s="14"/>
      <c r="G52" s="16"/>
      <c r="H52" s="14"/>
      <c r="I52" s="15"/>
      <c r="J52" s="10"/>
      <c r="K52" s="14"/>
      <c r="L52" s="14"/>
      <c r="M52" s="11">
        <f>IF(B52="","",IF(OR(G52="İşe Alındı",G52="Reddedildi",G52="Aday Çekildi",G52="Teklif Reddedildi"),"Kapandı","Açık"))</f>
      </c>
      <c r="N52" s="12">
        <f>IF(OR(B52="",F52=""),"",IF(K52&lt;&gt;"",K52,TODAY())-F52)</f>
      </c>
      <c r="O52" s="12">
        <f>IF(OR(B52="",M52&lt;&gt;"Açık"),"",TODAY()-IF(H52&lt;&gt;"",H52,F52))</f>
      </c>
      <c r="P52" s="12">
        <f>IF(AND(G52="İşe Alındı",K52&lt;&gt;"",F52&lt;&gt;""),K52-F52,"")</f>
      </c>
      <c r="Q52" s="17"/>
    </row>
    <row r="53" spans="1:17" x14ac:dyDescent="0.25">
      <c r="A53" s="6">
        <v>48</v>
      </c>
      <c r="B53" s="15"/>
      <c r="C53" s="15"/>
      <c r="D53" s="15"/>
      <c r="E53" s="16"/>
      <c r="F53" s="14"/>
      <c r="G53" s="16"/>
      <c r="H53" s="14"/>
      <c r="I53" s="15"/>
      <c r="J53" s="10"/>
      <c r="K53" s="14"/>
      <c r="L53" s="14"/>
      <c r="M53" s="11">
        <f>IF(B53="","",IF(OR(G53="İşe Alındı",G53="Reddedildi",G53="Aday Çekildi",G53="Teklif Reddedildi"),"Kapandı","Açık"))</f>
      </c>
      <c r="N53" s="12">
        <f>IF(OR(B53="",F53=""),"",IF(K53&lt;&gt;"",K53,TODAY())-F53)</f>
      </c>
      <c r="O53" s="12">
        <f>IF(OR(B53="",M53&lt;&gt;"Açık"),"",TODAY()-IF(H53&lt;&gt;"",H53,F53))</f>
      </c>
      <c r="P53" s="12">
        <f>IF(AND(G53="İşe Alındı",K53&lt;&gt;"",F53&lt;&gt;""),K53-F53,"")</f>
      </c>
      <c r="Q53" s="17"/>
    </row>
    <row r="54" spans="1:17" x14ac:dyDescent="0.25">
      <c r="A54" s="6">
        <v>49</v>
      </c>
      <c r="B54" s="15"/>
      <c r="C54" s="15"/>
      <c r="D54" s="15"/>
      <c r="E54" s="16"/>
      <c r="F54" s="14"/>
      <c r="G54" s="16"/>
      <c r="H54" s="14"/>
      <c r="I54" s="15"/>
      <c r="J54" s="10"/>
      <c r="K54" s="14"/>
      <c r="L54" s="14"/>
      <c r="M54" s="11">
        <f>IF(B54="","",IF(OR(G54="İşe Alındı",G54="Reddedildi",G54="Aday Çekildi",G54="Teklif Reddedildi"),"Kapandı","Açık"))</f>
      </c>
      <c r="N54" s="12">
        <f>IF(OR(B54="",F54=""),"",IF(K54&lt;&gt;"",K54,TODAY())-F54)</f>
      </c>
      <c r="O54" s="12">
        <f>IF(OR(B54="",M54&lt;&gt;"Açık"),"",TODAY()-IF(H54&lt;&gt;"",H54,F54))</f>
      </c>
      <c r="P54" s="12">
        <f>IF(AND(G54="İşe Alındı",K54&lt;&gt;"",F54&lt;&gt;""),K54-F54,"")</f>
      </c>
      <c r="Q54" s="17"/>
    </row>
    <row r="55" spans="1:17" x14ac:dyDescent="0.25">
      <c r="A55" s="6">
        <v>50</v>
      </c>
      <c r="B55" s="15"/>
      <c r="C55" s="15"/>
      <c r="D55" s="15"/>
      <c r="E55" s="16"/>
      <c r="F55" s="14"/>
      <c r="G55" s="16"/>
      <c r="H55" s="14"/>
      <c r="I55" s="15"/>
      <c r="J55" s="10"/>
      <c r="K55" s="14"/>
      <c r="L55" s="14"/>
      <c r="M55" s="11">
        <f>IF(B55="","",IF(OR(G55="İşe Alındı",G55="Reddedildi",G55="Aday Çekildi",G55="Teklif Reddedildi"),"Kapandı","Açık"))</f>
      </c>
      <c r="N55" s="12">
        <f>IF(OR(B55="",F55=""),"",IF(K55&lt;&gt;"",K55,TODAY())-F55)</f>
      </c>
      <c r="O55" s="12">
        <f>IF(OR(B55="",M55&lt;&gt;"Açık"),"",TODAY()-IF(H55&lt;&gt;"",H55,F55))</f>
      </c>
      <c r="P55" s="12">
        <f>IF(AND(G55="İşe Alındı",K55&lt;&gt;"",F55&lt;&gt;""),K55-F55,"")</f>
      </c>
      <c r="Q55" s="17"/>
    </row>
    <row r="56" spans="1:17" x14ac:dyDescent="0.25">
      <c r="A56" s="6">
        <v>51</v>
      </c>
      <c r="B56" s="15"/>
      <c r="C56" s="15"/>
      <c r="D56" s="15"/>
      <c r="E56" s="16"/>
      <c r="F56" s="14"/>
      <c r="G56" s="16"/>
      <c r="H56" s="14"/>
      <c r="I56" s="15"/>
      <c r="J56" s="10"/>
      <c r="K56" s="14"/>
      <c r="L56" s="14"/>
      <c r="M56" s="11">
        <f>IF(B56="","",IF(OR(G56="İşe Alındı",G56="Reddedildi",G56="Aday Çekildi",G56="Teklif Reddedildi"),"Kapandı","Açık"))</f>
      </c>
      <c r="N56" s="12">
        <f>IF(OR(B56="",F56=""),"",IF(K56&lt;&gt;"",K56,TODAY())-F56)</f>
      </c>
      <c r="O56" s="12">
        <f>IF(OR(B56="",M56&lt;&gt;"Açık"),"",TODAY()-IF(H56&lt;&gt;"",H56,F56))</f>
      </c>
      <c r="P56" s="12">
        <f>IF(AND(G56="İşe Alındı",K56&lt;&gt;"",F56&lt;&gt;""),K56-F56,"")</f>
      </c>
      <c r="Q56" s="17"/>
    </row>
    <row r="57" spans="1:17" x14ac:dyDescent="0.25">
      <c r="A57" s="6">
        <v>52</v>
      </c>
      <c r="B57" s="15"/>
      <c r="C57" s="15"/>
      <c r="D57" s="15"/>
      <c r="E57" s="16"/>
      <c r="F57" s="14"/>
      <c r="G57" s="16"/>
      <c r="H57" s="14"/>
      <c r="I57" s="15"/>
      <c r="J57" s="10"/>
      <c r="K57" s="14"/>
      <c r="L57" s="14"/>
      <c r="M57" s="11">
        <f>IF(B57="","",IF(OR(G57="İşe Alındı",G57="Reddedildi",G57="Aday Çekildi",G57="Teklif Reddedildi"),"Kapandı","Açık"))</f>
      </c>
      <c r="N57" s="12">
        <f>IF(OR(B57="",F57=""),"",IF(K57&lt;&gt;"",K57,TODAY())-F57)</f>
      </c>
      <c r="O57" s="12">
        <f>IF(OR(B57="",M57&lt;&gt;"Açık"),"",TODAY()-IF(H57&lt;&gt;"",H57,F57))</f>
      </c>
      <c r="P57" s="12">
        <f>IF(AND(G57="İşe Alındı",K57&lt;&gt;"",F57&lt;&gt;""),K57-F57,"")</f>
      </c>
      <c r="Q57" s="17"/>
    </row>
    <row r="58" spans="1:17" x14ac:dyDescent="0.25">
      <c r="A58" s="6">
        <v>53</v>
      </c>
      <c r="B58" s="15"/>
      <c r="C58" s="15"/>
      <c r="D58" s="15"/>
      <c r="E58" s="16"/>
      <c r="F58" s="14"/>
      <c r="G58" s="16"/>
      <c r="H58" s="14"/>
      <c r="I58" s="15"/>
      <c r="J58" s="10"/>
      <c r="K58" s="14"/>
      <c r="L58" s="14"/>
      <c r="M58" s="11">
        <f>IF(B58="","",IF(OR(G58="İşe Alındı",G58="Reddedildi",G58="Aday Çekildi",G58="Teklif Reddedildi"),"Kapandı","Açık"))</f>
      </c>
      <c r="N58" s="12">
        <f>IF(OR(B58="",F58=""),"",IF(K58&lt;&gt;"",K58,TODAY())-F58)</f>
      </c>
      <c r="O58" s="12">
        <f>IF(OR(B58="",M58&lt;&gt;"Açık"),"",TODAY()-IF(H58&lt;&gt;"",H58,F58))</f>
      </c>
      <c r="P58" s="12">
        <f>IF(AND(G58="İşe Alındı",K58&lt;&gt;"",F58&lt;&gt;""),K58-F58,"")</f>
      </c>
      <c r="Q58" s="17"/>
    </row>
    <row r="59" spans="1:17" x14ac:dyDescent="0.25">
      <c r="A59" s="6">
        <v>54</v>
      </c>
      <c r="B59" s="15"/>
      <c r="C59" s="15"/>
      <c r="D59" s="15"/>
      <c r="E59" s="16"/>
      <c r="F59" s="14"/>
      <c r="G59" s="16"/>
      <c r="H59" s="14"/>
      <c r="I59" s="15"/>
      <c r="J59" s="10"/>
      <c r="K59" s="14"/>
      <c r="L59" s="14"/>
      <c r="M59" s="11">
        <f>IF(B59="","",IF(OR(G59="İşe Alındı",G59="Reddedildi",G59="Aday Çekildi",G59="Teklif Reddedildi"),"Kapandı","Açık"))</f>
      </c>
      <c r="N59" s="12">
        <f>IF(OR(B59="",F59=""),"",IF(K59&lt;&gt;"",K59,TODAY())-F59)</f>
      </c>
      <c r="O59" s="12">
        <f>IF(OR(B59="",M59&lt;&gt;"Açık"),"",TODAY()-IF(H59&lt;&gt;"",H59,F59))</f>
      </c>
      <c r="P59" s="12">
        <f>IF(AND(G59="İşe Alındı",K59&lt;&gt;"",F59&lt;&gt;""),K59-F59,"")</f>
      </c>
      <c r="Q59" s="17"/>
    </row>
    <row r="60" spans="1:17" x14ac:dyDescent="0.25">
      <c r="A60" s="6">
        <v>55</v>
      </c>
      <c r="B60" s="15"/>
      <c r="C60" s="15"/>
      <c r="D60" s="15"/>
      <c r="E60" s="16"/>
      <c r="F60" s="14"/>
      <c r="G60" s="16"/>
      <c r="H60" s="14"/>
      <c r="I60" s="15"/>
      <c r="J60" s="10"/>
      <c r="K60" s="14"/>
      <c r="L60" s="14"/>
      <c r="M60" s="11">
        <f>IF(B60="","",IF(OR(G60="İşe Alındı",G60="Reddedildi",G60="Aday Çekildi",G60="Teklif Reddedildi"),"Kapandı","Açık"))</f>
      </c>
      <c r="N60" s="12">
        <f>IF(OR(B60="",F60=""),"",IF(K60&lt;&gt;"",K60,TODAY())-F60)</f>
      </c>
      <c r="O60" s="12">
        <f>IF(OR(B60="",M60&lt;&gt;"Açık"),"",TODAY()-IF(H60&lt;&gt;"",H60,F60))</f>
      </c>
      <c r="P60" s="12">
        <f>IF(AND(G60="İşe Alındı",K60&lt;&gt;"",F60&lt;&gt;""),K60-F60,"")</f>
      </c>
      <c r="Q60" s="17"/>
    </row>
    <row r="61" spans="1:17" x14ac:dyDescent="0.25">
      <c r="A61" s="6">
        <v>56</v>
      </c>
      <c r="B61" s="15"/>
      <c r="C61" s="15"/>
      <c r="D61" s="15"/>
      <c r="E61" s="16"/>
      <c r="F61" s="14"/>
      <c r="G61" s="16"/>
      <c r="H61" s="14"/>
      <c r="I61" s="15"/>
      <c r="J61" s="10"/>
      <c r="K61" s="14"/>
      <c r="L61" s="14"/>
      <c r="M61" s="11">
        <f>IF(B61="","",IF(OR(G61="İşe Alındı",G61="Reddedildi",G61="Aday Çekildi",G61="Teklif Reddedildi"),"Kapandı","Açık"))</f>
      </c>
      <c r="N61" s="12">
        <f>IF(OR(B61="",F61=""),"",IF(K61&lt;&gt;"",K61,TODAY())-F61)</f>
      </c>
      <c r="O61" s="12">
        <f>IF(OR(B61="",M61&lt;&gt;"Açık"),"",TODAY()-IF(H61&lt;&gt;"",H61,F61))</f>
      </c>
      <c r="P61" s="12">
        <f>IF(AND(G61="İşe Alındı",K61&lt;&gt;"",F61&lt;&gt;""),K61-F61,"")</f>
      </c>
      <c r="Q61" s="17"/>
    </row>
    <row r="62" spans="1:17" x14ac:dyDescent="0.25">
      <c r="A62" s="6">
        <v>57</v>
      </c>
      <c r="B62" s="15"/>
      <c r="C62" s="15"/>
      <c r="D62" s="15"/>
      <c r="E62" s="16"/>
      <c r="F62" s="14"/>
      <c r="G62" s="16"/>
      <c r="H62" s="14"/>
      <c r="I62" s="15"/>
      <c r="J62" s="10"/>
      <c r="K62" s="14"/>
      <c r="L62" s="14"/>
      <c r="M62" s="11">
        <f>IF(B62="","",IF(OR(G62="İşe Alındı",G62="Reddedildi",G62="Aday Çekildi",G62="Teklif Reddedildi"),"Kapandı","Açık"))</f>
      </c>
      <c r="N62" s="12">
        <f>IF(OR(B62="",F62=""),"",IF(K62&lt;&gt;"",K62,TODAY())-F62)</f>
      </c>
      <c r="O62" s="12">
        <f>IF(OR(B62="",M62&lt;&gt;"Açık"),"",TODAY()-IF(H62&lt;&gt;"",H62,F62))</f>
      </c>
      <c r="P62" s="12">
        <f>IF(AND(G62="İşe Alındı",K62&lt;&gt;"",F62&lt;&gt;""),K62-F62,"")</f>
      </c>
      <c r="Q62" s="17"/>
    </row>
    <row r="63" spans="1:17" x14ac:dyDescent="0.25">
      <c r="A63" s="6">
        <v>58</v>
      </c>
      <c r="B63" s="15"/>
      <c r="C63" s="15"/>
      <c r="D63" s="15"/>
      <c r="E63" s="16"/>
      <c r="F63" s="14"/>
      <c r="G63" s="16"/>
      <c r="H63" s="14"/>
      <c r="I63" s="15"/>
      <c r="J63" s="10"/>
      <c r="K63" s="14"/>
      <c r="L63" s="14"/>
      <c r="M63" s="11">
        <f>IF(B63="","",IF(OR(G63="İşe Alındı",G63="Reddedildi",G63="Aday Çekildi",G63="Teklif Reddedildi"),"Kapandı","Açık"))</f>
      </c>
      <c r="N63" s="12">
        <f>IF(OR(B63="",F63=""),"",IF(K63&lt;&gt;"",K63,TODAY())-F63)</f>
      </c>
      <c r="O63" s="12">
        <f>IF(OR(B63="",M63&lt;&gt;"Açık"),"",TODAY()-IF(H63&lt;&gt;"",H63,F63))</f>
      </c>
      <c r="P63" s="12">
        <f>IF(AND(G63="İşe Alındı",K63&lt;&gt;"",F63&lt;&gt;""),K63-F63,"")</f>
      </c>
      <c r="Q63" s="17"/>
    </row>
    <row r="64" spans="1:17" x14ac:dyDescent="0.25">
      <c r="A64" s="6">
        <v>59</v>
      </c>
      <c r="B64" s="15"/>
      <c r="C64" s="15"/>
      <c r="D64" s="15"/>
      <c r="E64" s="16"/>
      <c r="F64" s="14"/>
      <c r="G64" s="16"/>
      <c r="H64" s="14"/>
      <c r="I64" s="15"/>
      <c r="J64" s="10"/>
      <c r="K64" s="14"/>
      <c r="L64" s="14"/>
      <c r="M64" s="11">
        <f>IF(B64="","",IF(OR(G64="İşe Alındı",G64="Reddedildi",G64="Aday Çekildi",G64="Teklif Reddedildi"),"Kapandı","Açık"))</f>
      </c>
      <c r="N64" s="12">
        <f>IF(OR(B64="",F64=""),"",IF(K64&lt;&gt;"",K64,TODAY())-F64)</f>
      </c>
      <c r="O64" s="12">
        <f>IF(OR(B64="",M64&lt;&gt;"Açık"),"",TODAY()-IF(H64&lt;&gt;"",H64,F64))</f>
      </c>
      <c r="P64" s="12">
        <f>IF(AND(G64="İşe Alındı",K64&lt;&gt;"",F64&lt;&gt;""),K64-F64,"")</f>
      </c>
      <c r="Q64" s="17"/>
    </row>
    <row r="65" spans="1:17" x14ac:dyDescent="0.25">
      <c r="A65" s="6">
        <v>60</v>
      </c>
      <c r="B65" s="15"/>
      <c r="C65" s="15"/>
      <c r="D65" s="15"/>
      <c r="E65" s="16"/>
      <c r="F65" s="14"/>
      <c r="G65" s="16"/>
      <c r="H65" s="14"/>
      <c r="I65" s="15"/>
      <c r="J65" s="10"/>
      <c r="K65" s="14"/>
      <c r="L65" s="14"/>
      <c r="M65" s="11">
        <f>IF(B65="","",IF(OR(G65="İşe Alındı",G65="Reddedildi",G65="Aday Çekildi",G65="Teklif Reddedildi"),"Kapandı","Açık"))</f>
      </c>
      <c r="N65" s="12">
        <f>IF(OR(B65="",F65=""),"",IF(K65&lt;&gt;"",K65,TODAY())-F65)</f>
      </c>
      <c r="O65" s="12">
        <f>IF(OR(B65="",M65&lt;&gt;"Açık"),"",TODAY()-IF(H65&lt;&gt;"",H65,F65))</f>
      </c>
      <c r="P65" s="12">
        <f>IF(AND(G65="İşe Alındı",K65&lt;&gt;"",F65&lt;&gt;""),K65-F65,"")</f>
      </c>
      <c r="Q65" s="17"/>
    </row>
    <row r="66" spans="1:17" x14ac:dyDescent="0.25">
      <c r="A66" s="6">
        <v>61</v>
      </c>
      <c r="B66" s="15"/>
      <c r="C66" s="15"/>
      <c r="D66" s="15"/>
      <c r="E66" s="16"/>
      <c r="F66" s="14"/>
      <c r="G66" s="16"/>
      <c r="H66" s="14"/>
      <c r="I66" s="15"/>
      <c r="J66" s="10"/>
      <c r="K66" s="14"/>
      <c r="L66" s="14"/>
      <c r="M66" s="11">
        <f>IF(B66="","",IF(OR(G66="İşe Alındı",G66="Reddedildi",G66="Aday Çekildi",G66="Teklif Reddedildi"),"Kapandı","Açık"))</f>
      </c>
      <c r="N66" s="12">
        <f>IF(OR(B66="",F66=""),"",IF(K66&lt;&gt;"",K66,TODAY())-F66)</f>
      </c>
      <c r="O66" s="12">
        <f>IF(OR(B66="",M66&lt;&gt;"Açık"),"",TODAY()-IF(H66&lt;&gt;"",H66,F66))</f>
      </c>
      <c r="P66" s="12">
        <f>IF(AND(G66="İşe Alındı",K66&lt;&gt;"",F66&lt;&gt;""),K66-F66,"")</f>
      </c>
      <c r="Q66" s="17"/>
    </row>
    <row r="67" spans="1:17" x14ac:dyDescent="0.25">
      <c r="A67" s="6">
        <v>62</v>
      </c>
      <c r="B67" s="15"/>
      <c r="C67" s="15"/>
      <c r="D67" s="15"/>
      <c r="E67" s="16"/>
      <c r="F67" s="14"/>
      <c r="G67" s="16"/>
      <c r="H67" s="14"/>
      <c r="I67" s="15"/>
      <c r="J67" s="10"/>
      <c r="K67" s="14"/>
      <c r="L67" s="14"/>
      <c r="M67" s="11">
        <f>IF(B67="","",IF(OR(G67="İşe Alındı",G67="Reddedildi",G67="Aday Çekildi",G67="Teklif Reddedildi"),"Kapandı","Açık"))</f>
      </c>
      <c r="N67" s="12">
        <f>IF(OR(B67="",F67=""),"",IF(K67&lt;&gt;"",K67,TODAY())-F67)</f>
      </c>
      <c r="O67" s="12">
        <f>IF(OR(B67="",M67&lt;&gt;"Açık"),"",TODAY()-IF(H67&lt;&gt;"",H67,F67))</f>
      </c>
      <c r="P67" s="12">
        <f>IF(AND(G67="İşe Alındı",K67&lt;&gt;"",F67&lt;&gt;""),K67-F67,"")</f>
      </c>
      <c r="Q67" s="17"/>
    </row>
    <row r="68" spans="1:17" x14ac:dyDescent="0.25">
      <c r="A68" s="6">
        <v>63</v>
      </c>
      <c r="B68" s="15"/>
      <c r="C68" s="15"/>
      <c r="D68" s="15"/>
      <c r="E68" s="16"/>
      <c r="F68" s="14"/>
      <c r="G68" s="16"/>
      <c r="H68" s="14"/>
      <c r="I68" s="15"/>
      <c r="J68" s="10"/>
      <c r="K68" s="14"/>
      <c r="L68" s="14"/>
      <c r="M68" s="11">
        <f>IF(B68="","",IF(OR(G68="İşe Alındı",G68="Reddedildi",G68="Aday Çekildi",G68="Teklif Reddedildi"),"Kapandı","Açık"))</f>
      </c>
      <c r="N68" s="12">
        <f>IF(OR(B68="",F68=""),"",IF(K68&lt;&gt;"",K68,TODAY())-F68)</f>
      </c>
      <c r="O68" s="12">
        <f>IF(OR(B68="",M68&lt;&gt;"Açık"),"",TODAY()-IF(H68&lt;&gt;"",H68,F68))</f>
      </c>
      <c r="P68" s="12">
        <f>IF(AND(G68="İşe Alındı",K68&lt;&gt;"",F68&lt;&gt;""),K68-F68,"")</f>
      </c>
      <c r="Q68" s="17"/>
    </row>
    <row r="69" spans="1:17" x14ac:dyDescent="0.25">
      <c r="A69" s="6">
        <v>64</v>
      </c>
      <c r="B69" s="15"/>
      <c r="C69" s="15"/>
      <c r="D69" s="15"/>
      <c r="E69" s="16"/>
      <c r="F69" s="14"/>
      <c r="G69" s="16"/>
      <c r="H69" s="14"/>
      <c r="I69" s="15"/>
      <c r="J69" s="10"/>
      <c r="K69" s="14"/>
      <c r="L69" s="14"/>
      <c r="M69" s="11">
        <f>IF(B69="","",IF(OR(G69="İşe Alındı",G69="Reddedildi",G69="Aday Çekildi",G69="Teklif Reddedildi"),"Kapandı","Açık"))</f>
      </c>
      <c r="N69" s="12">
        <f>IF(OR(B69="",F69=""),"",IF(K69&lt;&gt;"",K69,TODAY())-F69)</f>
      </c>
      <c r="O69" s="12">
        <f>IF(OR(B69="",M69&lt;&gt;"Açık"),"",TODAY()-IF(H69&lt;&gt;"",H69,F69))</f>
      </c>
      <c r="P69" s="12">
        <f>IF(AND(G69="İşe Alındı",K69&lt;&gt;"",F69&lt;&gt;""),K69-F69,"")</f>
      </c>
      <c r="Q69" s="17"/>
    </row>
    <row r="70" spans="1:17" x14ac:dyDescent="0.25">
      <c r="A70" s="6">
        <v>65</v>
      </c>
      <c r="B70" s="15"/>
      <c r="C70" s="15"/>
      <c r="D70" s="15"/>
      <c r="E70" s="16"/>
      <c r="F70" s="14"/>
      <c r="G70" s="16"/>
      <c r="H70" s="14"/>
      <c r="I70" s="15"/>
      <c r="J70" s="10"/>
      <c r="K70" s="14"/>
      <c r="L70" s="14"/>
      <c r="M70" s="11">
        <f>IF(B70="","",IF(OR(G70="İşe Alındı",G70="Reddedildi",G70="Aday Çekildi",G70="Teklif Reddedildi"),"Kapandı","Açık"))</f>
      </c>
      <c r="N70" s="12">
        <f>IF(OR(B70="",F70=""),"",IF(K70&lt;&gt;"",K70,TODAY())-F70)</f>
      </c>
      <c r="O70" s="12">
        <f>IF(OR(B70="",M70&lt;&gt;"Açık"),"",TODAY()-IF(H70&lt;&gt;"",H70,F70))</f>
      </c>
      <c r="P70" s="12">
        <f>IF(AND(G70="İşe Alındı",K70&lt;&gt;"",F70&lt;&gt;""),K70-F70,"")</f>
      </c>
      <c r="Q70" s="17"/>
    </row>
    <row r="71" spans="1:17" x14ac:dyDescent="0.25">
      <c r="A71" s="6">
        <v>66</v>
      </c>
      <c r="B71" s="15"/>
      <c r="C71" s="15"/>
      <c r="D71" s="15"/>
      <c r="E71" s="16"/>
      <c r="F71" s="14"/>
      <c r="G71" s="16"/>
      <c r="H71" s="14"/>
      <c r="I71" s="15"/>
      <c r="J71" s="10"/>
      <c r="K71" s="14"/>
      <c r="L71" s="14"/>
      <c r="M71" s="11">
        <f>IF(B71="","",IF(OR(G71="İşe Alındı",G71="Reddedildi",G71="Aday Çekildi",G71="Teklif Reddedildi"),"Kapandı","Açık"))</f>
      </c>
      <c r="N71" s="12">
        <f>IF(OR(B71="",F71=""),"",IF(K71&lt;&gt;"",K71,TODAY())-F71)</f>
      </c>
      <c r="O71" s="12">
        <f>IF(OR(B71="",M71&lt;&gt;"Açık"),"",TODAY()-IF(H71&lt;&gt;"",H71,F71))</f>
      </c>
      <c r="P71" s="12">
        <f>IF(AND(G71="İşe Alındı",K71&lt;&gt;"",F71&lt;&gt;""),K71-F71,"")</f>
      </c>
      <c r="Q71" s="17"/>
    </row>
    <row r="72" spans="1:17" x14ac:dyDescent="0.25">
      <c r="A72" s="6">
        <v>67</v>
      </c>
      <c r="B72" s="15"/>
      <c r="C72" s="15"/>
      <c r="D72" s="15"/>
      <c r="E72" s="16"/>
      <c r="F72" s="14"/>
      <c r="G72" s="16"/>
      <c r="H72" s="14"/>
      <c r="I72" s="15"/>
      <c r="J72" s="10"/>
      <c r="K72" s="14"/>
      <c r="L72" s="14"/>
      <c r="M72" s="11">
        <f>IF(B72="","",IF(OR(G72="İşe Alındı",G72="Reddedildi",G72="Aday Çekildi",G72="Teklif Reddedildi"),"Kapandı","Açık"))</f>
      </c>
      <c r="N72" s="12">
        <f>IF(OR(B72="",F72=""),"",IF(K72&lt;&gt;"",K72,TODAY())-F72)</f>
      </c>
      <c r="O72" s="12">
        <f>IF(OR(B72="",M72&lt;&gt;"Açık"),"",TODAY()-IF(H72&lt;&gt;"",H72,F72))</f>
      </c>
      <c r="P72" s="12">
        <f>IF(AND(G72="İşe Alındı",K72&lt;&gt;"",F72&lt;&gt;""),K72-F72,"")</f>
      </c>
      <c r="Q72" s="17"/>
    </row>
    <row r="73" spans="1:17" x14ac:dyDescent="0.25">
      <c r="A73" s="6">
        <v>68</v>
      </c>
      <c r="B73" s="15"/>
      <c r="C73" s="15"/>
      <c r="D73" s="15"/>
      <c r="E73" s="16"/>
      <c r="F73" s="14"/>
      <c r="G73" s="16"/>
      <c r="H73" s="14"/>
      <c r="I73" s="15"/>
      <c r="J73" s="10"/>
      <c r="K73" s="14"/>
      <c r="L73" s="14"/>
      <c r="M73" s="11">
        <f>IF(B73="","",IF(OR(G73="İşe Alındı",G73="Reddedildi",G73="Aday Çekildi",G73="Teklif Reddedildi"),"Kapandı","Açık"))</f>
      </c>
      <c r="N73" s="12">
        <f>IF(OR(B73="",F73=""),"",IF(K73&lt;&gt;"",K73,TODAY())-F73)</f>
      </c>
      <c r="O73" s="12">
        <f>IF(OR(B73="",M73&lt;&gt;"Açık"),"",TODAY()-IF(H73&lt;&gt;"",H73,F73))</f>
      </c>
      <c r="P73" s="12">
        <f>IF(AND(G73="İşe Alındı",K73&lt;&gt;"",F73&lt;&gt;""),K73-F73,"")</f>
      </c>
      <c r="Q73" s="17"/>
    </row>
    <row r="74" spans="1:17" x14ac:dyDescent="0.25">
      <c r="A74" s="6">
        <v>69</v>
      </c>
      <c r="B74" s="15"/>
      <c r="C74" s="15"/>
      <c r="D74" s="15"/>
      <c r="E74" s="16"/>
      <c r="F74" s="14"/>
      <c r="G74" s="16"/>
      <c r="H74" s="14"/>
      <c r="I74" s="15"/>
      <c r="J74" s="10"/>
      <c r="K74" s="14"/>
      <c r="L74" s="14"/>
      <c r="M74" s="11">
        <f>IF(B74="","",IF(OR(G74="İşe Alındı",G74="Reddedildi",G74="Aday Çekildi",G74="Teklif Reddedildi"),"Kapandı","Açık"))</f>
      </c>
      <c r="N74" s="12">
        <f>IF(OR(B74="",F74=""),"",IF(K74&lt;&gt;"",K74,TODAY())-F74)</f>
      </c>
      <c r="O74" s="12">
        <f>IF(OR(B74="",M74&lt;&gt;"Açık"),"",TODAY()-IF(H74&lt;&gt;"",H74,F74))</f>
      </c>
      <c r="P74" s="12">
        <f>IF(AND(G74="İşe Alındı",K74&lt;&gt;"",F74&lt;&gt;""),K74-F74,"")</f>
      </c>
      <c r="Q74" s="17"/>
    </row>
    <row r="75" spans="1:17" x14ac:dyDescent="0.25">
      <c r="A75" s="6">
        <v>70</v>
      </c>
      <c r="B75" s="15"/>
      <c r="C75" s="15"/>
      <c r="D75" s="15"/>
      <c r="E75" s="16"/>
      <c r="F75" s="14"/>
      <c r="G75" s="16"/>
      <c r="H75" s="14"/>
      <c r="I75" s="15"/>
      <c r="J75" s="10"/>
      <c r="K75" s="14"/>
      <c r="L75" s="14"/>
      <c r="M75" s="11">
        <f>IF(B75="","",IF(OR(G75="İşe Alındı",G75="Reddedildi",G75="Aday Çekildi",G75="Teklif Reddedildi"),"Kapandı","Açık"))</f>
      </c>
      <c r="N75" s="12">
        <f>IF(OR(B75="",F75=""),"",IF(K75&lt;&gt;"",K75,TODAY())-F75)</f>
      </c>
      <c r="O75" s="12">
        <f>IF(OR(B75="",M75&lt;&gt;"Açık"),"",TODAY()-IF(H75&lt;&gt;"",H75,F75))</f>
      </c>
      <c r="P75" s="12">
        <f>IF(AND(G75="İşe Alındı",K75&lt;&gt;"",F75&lt;&gt;""),K75-F75,"")</f>
      </c>
      <c r="Q75" s="17"/>
    </row>
    <row r="76" spans="1:17" x14ac:dyDescent="0.25">
      <c r="A76" s="6">
        <v>71</v>
      </c>
      <c r="B76" s="15"/>
      <c r="C76" s="15"/>
      <c r="D76" s="15"/>
      <c r="E76" s="16"/>
      <c r="F76" s="14"/>
      <c r="G76" s="16"/>
      <c r="H76" s="14"/>
      <c r="I76" s="15"/>
      <c r="J76" s="10"/>
      <c r="K76" s="14"/>
      <c r="L76" s="14"/>
      <c r="M76" s="11">
        <f>IF(B76="","",IF(OR(G76="İşe Alındı",G76="Reddedildi",G76="Aday Çekildi",G76="Teklif Reddedildi"),"Kapandı","Açık"))</f>
      </c>
      <c r="N76" s="12">
        <f>IF(OR(B76="",F76=""),"",IF(K76&lt;&gt;"",K76,TODAY())-F76)</f>
      </c>
      <c r="O76" s="12">
        <f>IF(OR(B76="",M76&lt;&gt;"Açık"),"",TODAY()-IF(H76&lt;&gt;"",H76,F76))</f>
      </c>
      <c r="P76" s="12">
        <f>IF(AND(G76="İşe Alındı",K76&lt;&gt;"",F76&lt;&gt;""),K76-F76,"")</f>
      </c>
      <c r="Q76" s="17"/>
    </row>
    <row r="77" spans="1:17" x14ac:dyDescent="0.25">
      <c r="A77" s="6">
        <v>72</v>
      </c>
      <c r="B77" s="15"/>
      <c r="C77" s="15"/>
      <c r="D77" s="15"/>
      <c r="E77" s="16"/>
      <c r="F77" s="14"/>
      <c r="G77" s="16"/>
      <c r="H77" s="14"/>
      <c r="I77" s="15"/>
      <c r="J77" s="10"/>
      <c r="K77" s="14"/>
      <c r="L77" s="14"/>
      <c r="M77" s="11">
        <f>IF(B77="","",IF(OR(G77="İşe Alındı",G77="Reddedildi",G77="Aday Çekildi",G77="Teklif Reddedildi"),"Kapandı","Açık"))</f>
      </c>
      <c r="N77" s="12">
        <f>IF(OR(B77="",F77=""),"",IF(K77&lt;&gt;"",K77,TODAY())-F77)</f>
      </c>
      <c r="O77" s="12">
        <f>IF(OR(B77="",M77&lt;&gt;"Açık"),"",TODAY()-IF(H77&lt;&gt;"",H77,F77))</f>
      </c>
      <c r="P77" s="12">
        <f>IF(AND(G77="İşe Alındı",K77&lt;&gt;"",F77&lt;&gt;""),K77-F77,"")</f>
      </c>
      <c r="Q77" s="17"/>
    </row>
    <row r="78" spans="1:17" x14ac:dyDescent="0.25">
      <c r="A78" s="6">
        <v>73</v>
      </c>
      <c r="B78" s="15"/>
      <c r="C78" s="15"/>
      <c r="D78" s="15"/>
      <c r="E78" s="16"/>
      <c r="F78" s="14"/>
      <c r="G78" s="16"/>
      <c r="H78" s="14"/>
      <c r="I78" s="15"/>
      <c r="J78" s="10"/>
      <c r="K78" s="14"/>
      <c r="L78" s="14"/>
      <c r="M78" s="11">
        <f>IF(B78="","",IF(OR(G78="İşe Alındı",G78="Reddedildi",G78="Aday Çekildi",G78="Teklif Reddedildi"),"Kapandı","Açık"))</f>
      </c>
      <c r="N78" s="12">
        <f>IF(OR(B78="",F78=""),"",IF(K78&lt;&gt;"",K78,TODAY())-F78)</f>
      </c>
      <c r="O78" s="12">
        <f>IF(OR(B78="",M78&lt;&gt;"Açık"),"",TODAY()-IF(H78&lt;&gt;"",H78,F78))</f>
      </c>
      <c r="P78" s="12">
        <f>IF(AND(G78="İşe Alındı",K78&lt;&gt;"",F78&lt;&gt;""),K78-F78,"")</f>
      </c>
      <c r="Q78" s="17"/>
    </row>
    <row r="79" spans="1:17" x14ac:dyDescent="0.25">
      <c r="A79" s="6">
        <v>74</v>
      </c>
      <c r="B79" s="15"/>
      <c r="C79" s="15"/>
      <c r="D79" s="15"/>
      <c r="E79" s="16"/>
      <c r="F79" s="14"/>
      <c r="G79" s="16"/>
      <c r="H79" s="14"/>
      <c r="I79" s="15"/>
      <c r="J79" s="10"/>
      <c r="K79" s="14"/>
      <c r="L79" s="14"/>
      <c r="M79" s="11">
        <f>IF(B79="","",IF(OR(G79="İşe Alındı",G79="Reddedildi",G79="Aday Çekildi",G79="Teklif Reddedildi"),"Kapandı","Açık"))</f>
      </c>
      <c r="N79" s="12">
        <f>IF(OR(B79="",F79=""),"",IF(K79&lt;&gt;"",K79,TODAY())-F79)</f>
      </c>
      <c r="O79" s="12">
        <f>IF(OR(B79="",M79&lt;&gt;"Açık"),"",TODAY()-IF(H79&lt;&gt;"",H79,F79))</f>
      </c>
      <c r="P79" s="12">
        <f>IF(AND(G79="İşe Alındı",K79&lt;&gt;"",F79&lt;&gt;""),K79-F79,"")</f>
      </c>
      <c r="Q79" s="17"/>
    </row>
    <row r="80" spans="1:17" x14ac:dyDescent="0.25">
      <c r="A80" s="6">
        <v>75</v>
      </c>
      <c r="B80" s="15"/>
      <c r="C80" s="15"/>
      <c r="D80" s="15"/>
      <c r="E80" s="16"/>
      <c r="F80" s="14"/>
      <c r="G80" s="16"/>
      <c r="H80" s="14"/>
      <c r="I80" s="15"/>
      <c r="J80" s="10"/>
      <c r="K80" s="14"/>
      <c r="L80" s="14"/>
      <c r="M80" s="11">
        <f>IF(B80="","",IF(OR(G80="İşe Alındı",G80="Reddedildi",G80="Aday Çekildi",G80="Teklif Reddedildi"),"Kapandı","Açık"))</f>
      </c>
      <c r="N80" s="12">
        <f>IF(OR(B80="",F80=""),"",IF(K80&lt;&gt;"",K80,TODAY())-F80)</f>
      </c>
      <c r="O80" s="12">
        <f>IF(OR(B80="",M80&lt;&gt;"Açık"),"",TODAY()-IF(H80&lt;&gt;"",H80,F80))</f>
      </c>
      <c r="P80" s="12">
        <f>IF(AND(G80="İşe Alındı",K80&lt;&gt;"",F80&lt;&gt;""),K80-F80,"")</f>
      </c>
      <c r="Q80" s="17"/>
    </row>
    <row r="81" spans="1:17" x14ac:dyDescent="0.25">
      <c r="A81" s="6">
        <v>76</v>
      </c>
      <c r="B81" s="15"/>
      <c r="C81" s="15"/>
      <c r="D81" s="15"/>
      <c r="E81" s="16"/>
      <c r="F81" s="14"/>
      <c r="G81" s="16"/>
      <c r="H81" s="14"/>
      <c r="I81" s="15"/>
      <c r="J81" s="10"/>
      <c r="K81" s="14"/>
      <c r="L81" s="14"/>
      <c r="M81" s="11">
        <f>IF(B81="","",IF(OR(G81="İşe Alındı",G81="Reddedildi",G81="Aday Çekildi",G81="Teklif Reddedildi"),"Kapandı","Açık"))</f>
      </c>
      <c r="N81" s="12">
        <f>IF(OR(B81="",F81=""),"",IF(K81&lt;&gt;"",K81,TODAY())-F81)</f>
      </c>
      <c r="O81" s="12">
        <f>IF(OR(B81="",M81&lt;&gt;"Açık"),"",TODAY()-IF(H81&lt;&gt;"",H81,F81))</f>
      </c>
      <c r="P81" s="12">
        <f>IF(AND(G81="İşe Alındı",K81&lt;&gt;"",F81&lt;&gt;""),K81-F81,"")</f>
      </c>
      <c r="Q81" s="17"/>
    </row>
    <row r="82" spans="1:17" x14ac:dyDescent="0.25">
      <c r="A82" s="6">
        <v>77</v>
      </c>
      <c r="B82" s="15"/>
      <c r="C82" s="15"/>
      <c r="D82" s="15"/>
      <c r="E82" s="16"/>
      <c r="F82" s="14"/>
      <c r="G82" s="16"/>
      <c r="H82" s="14"/>
      <c r="I82" s="15"/>
      <c r="J82" s="10"/>
      <c r="K82" s="14"/>
      <c r="L82" s="14"/>
      <c r="M82" s="11">
        <f>IF(B82="","",IF(OR(G82="İşe Alındı",G82="Reddedildi",G82="Aday Çekildi",G82="Teklif Reddedildi"),"Kapandı","Açık"))</f>
      </c>
      <c r="N82" s="12">
        <f>IF(OR(B82="",F82=""),"",IF(K82&lt;&gt;"",K82,TODAY())-F82)</f>
      </c>
      <c r="O82" s="12">
        <f>IF(OR(B82="",M82&lt;&gt;"Açık"),"",TODAY()-IF(H82&lt;&gt;"",H82,F82))</f>
      </c>
      <c r="P82" s="12">
        <f>IF(AND(G82="İşe Alındı",K82&lt;&gt;"",F82&lt;&gt;""),K82-F82,"")</f>
      </c>
      <c r="Q82" s="17"/>
    </row>
    <row r="83" spans="1:17" x14ac:dyDescent="0.25">
      <c r="A83" s="6">
        <v>78</v>
      </c>
      <c r="B83" s="15"/>
      <c r="C83" s="15"/>
      <c r="D83" s="15"/>
      <c r="E83" s="16"/>
      <c r="F83" s="14"/>
      <c r="G83" s="16"/>
      <c r="H83" s="14"/>
      <c r="I83" s="15"/>
      <c r="J83" s="10"/>
      <c r="K83" s="14"/>
      <c r="L83" s="14"/>
      <c r="M83" s="11">
        <f>IF(B83="","",IF(OR(G83="İşe Alındı",G83="Reddedildi",G83="Aday Çekildi",G83="Teklif Reddedildi"),"Kapandı","Açık"))</f>
      </c>
      <c r="N83" s="12">
        <f>IF(OR(B83="",F83=""),"",IF(K83&lt;&gt;"",K83,TODAY())-F83)</f>
      </c>
      <c r="O83" s="12">
        <f>IF(OR(B83="",M83&lt;&gt;"Açık"),"",TODAY()-IF(H83&lt;&gt;"",H83,F83))</f>
      </c>
      <c r="P83" s="12">
        <f>IF(AND(G83="İşe Alındı",K83&lt;&gt;"",F83&lt;&gt;""),K83-F83,"")</f>
      </c>
      <c r="Q83" s="17"/>
    </row>
    <row r="84" spans="1:17" x14ac:dyDescent="0.25">
      <c r="A84" s="6">
        <v>79</v>
      </c>
      <c r="B84" s="15"/>
      <c r="C84" s="15"/>
      <c r="D84" s="15"/>
      <c r="E84" s="16"/>
      <c r="F84" s="14"/>
      <c r="G84" s="16"/>
      <c r="H84" s="14"/>
      <c r="I84" s="15"/>
      <c r="J84" s="10"/>
      <c r="K84" s="14"/>
      <c r="L84" s="14"/>
      <c r="M84" s="11">
        <f>IF(B84="","",IF(OR(G84="İşe Alındı",G84="Reddedildi",G84="Aday Çekildi",G84="Teklif Reddedildi"),"Kapandı","Açık"))</f>
      </c>
      <c r="N84" s="12">
        <f>IF(OR(B84="",F84=""),"",IF(K84&lt;&gt;"",K84,TODAY())-F84)</f>
      </c>
      <c r="O84" s="12">
        <f>IF(OR(B84="",M84&lt;&gt;"Açık"),"",TODAY()-IF(H84&lt;&gt;"",H84,F84))</f>
      </c>
      <c r="P84" s="12">
        <f>IF(AND(G84="İşe Alındı",K84&lt;&gt;"",F84&lt;&gt;""),K84-F84,"")</f>
      </c>
      <c r="Q84" s="17"/>
    </row>
    <row r="85" spans="1:17" x14ac:dyDescent="0.25">
      <c r="A85" s="6">
        <v>80</v>
      </c>
      <c r="B85" s="15"/>
      <c r="C85" s="15"/>
      <c r="D85" s="15"/>
      <c r="E85" s="16"/>
      <c r="F85" s="14"/>
      <c r="G85" s="16"/>
      <c r="H85" s="14"/>
      <c r="I85" s="15"/>
      <c r="J85" s="10"/>
      <c r="K85" s="14"/>
      <c r="L85" s="14"/>
      <c r="M85" s="11">
        <f>IF(B85="","",IF(OR(G85="İşe Alındı",G85="Reddedildi",G85="Aday Çekildi",G85="Teklif Reddedildi"),"Kapandı","Açık"))</f>
      </c>
      <c r="N85" s="12">
        <f>IF(OR(B85="",F85=""),"",IF(K85&lt;&gt;"",K85,TODAY())-F85)</f>
      </c>
      <c r="O85" s="12">
        <f>IF(OR(B85="",M85&lt;&gt;"Açık"),"",TODAY()-IF(H85&lt;&gt;"",H85,F85))</f>
      </c>
      <c r="P85" s="12">
        <f>IF(AND(G85="İşe Alındı",K85&lt;&gt;"",F85&lt;&gt;""),K85-F85,"")</f>
      </c>
      <c r="Q85" s="17"/>
    </row>
    <row r="86" spans="1:17" x14ac:dyDescent="0.25">
      <c r="A86" s="6">
        <v>81</v>
      </c>
      <c r="B86" s="15"/>
      <c r="C86" s="15"/>
      <c r="D86" s="15"/>
      <c r="E86" s="16"/>
      <c r="F86" s="14"/>
      <c r="G86" s="16"/>
      <c r="H86" s="14"/>
      <c r="I86" s="15"/>
      <c r="J86" s="10"/>
      <c r="K86" s="14"/>
      <c r="L86" s="14"/>
      <c r="M86" s="11">
        <f>IF(B86="","",IF(OR(G86="İşe Alındı",G86="Reddedildi",G86="Aday Çekildi",G86="Teklif Reddedildi"),"Kapandı","Açık"))</f>
      </c>
      <c r="N86" s="12">
        <f>IF(OR(B86="",F86=""),"",IF(K86&lt;&gt;"",K86,TODAY())-F86)</f>
      </c>
      <c r="O86" s="12">
        <f>IF(OR(B86="",M86&lt;&gt;"Açık"),"",TODAY()-IF(H86&lt;&gt;"",H86,F86))</f>
      </c>
      <c r="P86" s="12">
        <f>IF(AND(G86="İşe Alındı",K86&lt;&gt;"",F86&lt;&gt;""),K86-F86,"")</f>
      </c>
      <c r="Q86" s="17"/>
    </row>
    <row r="87" spans="1:17" x14ac:dyDescent="0.25">
      <c r="A87" s="6">
        <v>82</v>
      </c>
      <c r="B87" s="15"/>
      <c r="C87" s="15"/>
      <c r="D87" s="15"/>
      <c r="E87" s="16"/>
      <c r="F87" s="14"/>
      <c r="G87" s="16"/>
      <c r="H87" s="14"/>
      <c r="I87" s="15"/>
      <c r="J87" s="10"/>
      <c r="K87" s="14"/>
      <c r="L87" s="14"/>
      <c r="M87" s="11">
        <f>IF(B87="","",IF(OR(G87="İşe Alındı",G87="Reddedildi",G87="Aday Çekildi",G87="Teklif Reddedildi"),"Kapandı","Açık"))</f>
      </c>
      <c r="N87" s="12">
        <f>IF(OR(B87="",F87=""),"",IF(K87&lt;&gt;"",K87,TODAY())-F87)</f>
      </c>
      <c r="O87" s="12">
        <f>IF(OR(B87="",M87&lt;&gt;"Açık"),"",TODAY()-IF(H87&lt;&gt;"",H87,F87))</f>
      </c>
      <c r="P87" s="12">
        <f>IF(AND(G87="İşe Alındı",K87&lt;&gt;"",F87&lt;&gt;""),K87-F87,"")</f>
      </c>
      <c r="Q87" s="17"/>
    </row>
    <row r="88" spans="1:17" x14ac:dyDescent="0.25">
      <c r="A88" s="6">
        <v>83</v>
      </c>
      <c r="B88" s="15"/>
      <c r="C88" s="15"/>
      <c r="D88" s="15"/>
      <c r="E88" s="16"/>
      <c r="F88" s="14"/>
      <c r="G88" s="16"/>
      <c r="H88" s="14"/>
      <c r="I88" s="15"/>
      <c r="J88" s="10"/>
      <c r="K88" s="14"/>
      <c r="L88" s="14"/>
      <c r="M88" s="11">
        <f>IF(B88="","",IF(OR(G88="İşe Alındı",G88="Reddedildi",G88="Aday Çekildi",G88="Teklif Reddedildi"),"Kapandı","Açık"))</f>
      </c>
      <c r="N88" s="12">
        <f>IF(OR(B88="",F88=""),"",IF(K88&lt;&gt;"",K88,TODAY())-F88)</f>
      </c>
      <c r="O88" s="12">
        <f>IF(OR(B88="",M88&lt;&gt;"Açık"),"",TODAY()-IF(H88&lt;&gt;"",H88,F88))</f>
      </c>
      <c r="P88" s="12">
        <f>IF(AND(G88="İşe Alındı",K88&lt;&gt;"",F88&lt;&gt;""),K88-F88,"")</f>
      </c>
      <c r="Q88" s="17"/>
    </row>
    <row r="89" spans="1:17" x14ac:dyDescent="0.25">
      <c r="A89" s="6">
        <v>84</v>
      </c>
      <c r="B89" s="15"/>
      <c r="C89" s="15"/>
      <c r="D89" s="15"/>
      <c r="E89" s="16"/>
      <c r="F89" s="14"/>
      <c r="G89" s="16"/>
      <c r="H89" s="14"/>
      <c r="I89" s="15"/>
      <c r="J89" s="10"/>
      <c r="K89" s="14"/>
      <c r="L89" s="14"/>
      <c r="M89" s="11">
        <f>IF(B89="","",IF(OR(G89="İşe Alındı",G89="Reddedildi",G89="Aday Çekildi",G89="Teklif Reddedildi"),"Kapandı","Açık"))</f>
      </c>
      <c r="N89" s="12">
        <f>IF(OR(B89="",F89=""),"",IF(K89&lt;&gt;"",K89,TODAY())-F89)</f>
      </c>
      <c r="O89" s="12">
        <f>IF(OR(B89="",M89&lt;&gt;"Açık"),"",TODAY()-IF(H89&lt;&gt;"",H89,F89))</f>
      </c>
      <c r="P89" s="12">
        <f>IF(AND(G89="İşe Alındı",K89&lt;&gt;"",F89&lt;&gt;""),K89-F89,"")</f>
      </c>
      <c r="Q89" s="17"/>
    </row>
    <row r="90" spans="1:17" x14ac:dyDescent="0.25">
      <c r="A90" s="6">
        <v>85</v>
      </c>
      <c r="B90" s="15"/>
      <c r="C90" s="15"/>
      <c r="D90" s="15"/>
      <c r="E90" s="16"/>
      <c r="F90" s="14"/>
      <c r="G90" s="16"/>
      <c r="H90" s="14"/>
      <c r="I90" s="15"/>
      <c r="J90" s="10"/>
      <c r="K90" s="14"/>
      <c r="L90" s="14"/>
      <c r="M90" s="11">
        <f>IF(B90="","",IF(OR(G90="İşe Alındı",G90="Reddedildi",G90="Aday Çekildi",G90="Teklif Reddedildi"),"Kapandı","Açık"))</f>
      </c>
      <c r="N90" s="12">
        <f>IF(OR(B90="",F90=""),"",IF(K90&lt;&gt;"",K90,TODAY())-F90)</f>
      </c>
      <c r="O90" s="12">
        <f>IF(OR(B90="",M90&lt;&gt;"Açık"),"",TODAY()-IF(H90&lt;&gt;"",H90,F90))</f>
      </c>
      <c r="P90" s="12">
        <f>IF(AND(G90="İşe Alındı",K90&lt;&gt;"",F90&lt;&gt;""),K90-F90,"")</f>
      </c>
      <c r="Q90" s="17"/>
    </row>
    <row r="91" spans="1:17" x14ac:dyDescent="0.25">
      <c r="A91" s="6">
        <v>86</v>
      </c>
      <c r="B91" s="15"/>
      <c r="C91" s="15"/>
      <c r="D91" s="15"/>
      <c r="E91" s="16"/>
      <c r="F91" s="14"/>
      <c r="G91" s="16"/>
      <c r="H91" s="14"/>
      <c r="I91" s="15"/>
      <c r="J91" s="10"/>
      <c r="K91" s="14"/>
      <c r="L91" s="14"/>
      <c r="M91" s="11">
        <f>IF(B91="","",IF(OR(G91="İşe Alındı",G91="Reddedildi",G91="Aday Çekildi",G91="Teklif Reddedildi"),"Kapandı","Açık"))</f>
      </c>
      <c r="N91" s="12">
        <f>IF(OR(B91="",F91=""),"",IF(K91&lt;&gt;"",K91,TODAY())-F91)</f>
      </c>
      <c r="O91" s="12">
        <f>IF(OR(B91="",M91&lt;&gt;"Açık"),"",TODAY()-IF(H91&lt;&gt;"",H91,F91))</f>
      </c>
      <c r="P91" s="12">
        <f>IF(AND(G91="İşe Alındı",K91&lt;&gt;"",F91&lt;&gt;""),K91-F91,"")</f>
      </c>
      <c r="Q91" s="17"/>
    </row>
    <row r="92" spans="1:17" x14ac:dyDescent="0.25">
      <c r="A92" s="6">
        <v>87</v>
      </c>
      <c r="B92" s="15"/>
      <c r="C92" s="15"/>
      <c r="D92" s="15"/>
      <c r="E92" s="16"/>
      <c r="F92" s="14"/>
      <c r="G92" s="16"/>
      <c r="H92" s="14"/>
      <c r="I92" s="15"/>
      <c r="J92" s="10"/>
      <c r="K92" s="14"/>
      <c r="L92" s="14"/>
      <c r="M92" s="11">
        <f>IF(B92="","",IF(OR(G92="İşe Alındı",G92="Reddedildi",G92="Aday Çekildi",G92="Teklif Reddedildi"),"Kapandı","Açık"))</f>
      </c>
      <c r="N92" s="12">
        <f>IF(OR(B92="",F92=""),"",IF(K92&lt;&gt;"",K92,TODAY())-F92)</f>
      </c>
      <c r="O92" s="12">
        <f>IF(OR(B92="",M92&lt;&gt;"Açık"),"",TODAY()-IF(H92&lt;&gt;"",H92,F92))</f>
      </c>
      <c r="P92" s="12">
        <f>IF(AND(G92="İşe Alındı",K92&lt;&gt;"",F92&lt;&gt;""),K92-F92,"")</f>
      </c>
      <c r="Q92" s="17"/>
    </row>
    <row r="93" spans="1:17" x14ac:dyDescent="0.25">
      <c r="A93" s="6">
        <v>88</v>
      </c>
      <c r="B93" s="15"/>
      <c r="C93" s="15"/>
      <c r="D93" s="15"/>
      <c r="E93" s="16"/>
      <c r="F93" s="14"/>
      <c r="G93" s="16"/>
      <c r="H93" s="14"/>
      <c r="I93" s="15"/>
      <c r="J93" s="10"/>
      <c r="K93" s="14"/>
      <c r="L93" s="14"/>
      <c r="M93" s="11">
        <f>IF(B93="","",IF(OR(G93="İşe Alındı",G93="Reddedildi",G93="Aday Çekildi",G93="Teklif Reddedildi"),"Kapandı","Açık"))</f>
      </c>
      <c r="N93" s="12">
        <f>IF(OR(B93="",F93=""),"",IF(K93&lt;&gt;"",K93,TODAY())-F93)</f>
      </c>
      <c r="O93" s="12">
        <f>IF(OR(B93="",M93&lt;&gt;"Açık"),"",TODAY()-IF(H93&lt;&gt;"",H93,F93))</f>
      </c>
      <c r="P93" s="12">
        <f>IF(AND(G93="İşe Alındı",K93&lt;&gt;"",F93&lt;&gt;""),K93-F93,"")</f>
      </c>
      <c r="Q93" s="17"/>
    </row>
    <row r="94" spans="1:17" x14ac:dyDescent="0.25">
      <c r="A94" s="6">
        <v>89</v>
      </c>
      <c r="B94" s="15"/>
      <c r="C94" s="15"/>
      <c r="D94" s="15"/>
      <c r="E94" s="16"/>
      <c r="F94" s="14"/>
      <c r="G94" s="16"/>
      <c r="H94" s="14"/>
      <c r="I94" s="15"/>
      <c r="J94" s="10"/>
      <c r="K94" s="14"/>
      <c r="L94" s="14"/>
      <c r="M94" s="11">
        <f>IF(B94="","",IF(OR(G94="İşe Alındı",G94="Reddedildi",G94="Aday Çekildi",G94="Teklif Reddedildi"),"Kapandı","Açık"))</f>
      </c>
      <c r="N94" s="12">
        <f>IF(OR(B94="",F94=""),"",IF(K94&lt;&gt;"",K94,TODAY())-F94)</f>
      </c>
      <c r="O94" s="12">
        <f>IF(OR(B94="",M94&lt;&gt;"Açık"),"",TODAY()-IF(H94&lt;&gt;"",H94,F94))</f>
      </c>
      <c r="P94" s="12">
        <f>IF(AND(G94="İşe Alındı",K94&lt;&gt;"",F94&lt;&gt;""),K94-F94,"")</f>
      </c>
      <c r="Q94" s="17"/>
    </row>
    <row r="95" spans="1:17" x14ac:dyDescent="0.25">
      <c r="A95" s="6">
        <v>90</v>
      </c>
      <c r="B95" s="15"/>
      <c r="C95" s="15"/>
      <c r="D95" s="15"/>
      <c r="E95" s="16"/>
      <c r="F95" s="14"/>
      <c r="G95" s="16"/>
      <c r="H95" s="14"/>
      <c r="I95" s="15"/>
      <c r="J95" s="10"/>
      <c r="K95" s="14"/>
      <c r="L95" s="14"/>
      <c r="M95" s="11">
        <f>IF(B95="","",IF(OR(G95="İşe Alındı",G95="Reddedildi",G95="Aday Çekildi",G95="Teklif Reddedildi"),"Kapandı","Açık"))</f>
      </c>
      <c r="N95" s="12">
        <f>IF(OR(B95="",F95=""),"",IF(K95&lt;&gt;"",K95,TODAY())-F95)</f>
      </c>
      <c r="O95" s="12">
        <f>IF(OR(B95="",M95&lt;&gt;"Açık"),"",TODAY()-IF(H95&lt;&gt;"",H95,F95))</f>
      </c>
      <c r="P95" s="12">
        <f>IF(AND(G95="İşe Alındı",K95&lt;&gt;"",F95&lt;&gt;""),K95-F95,"")</f>
      </c>
      <c r="Q95" s="17"/>
    </row>
    <row r="96" spans="1:17" x14ac:dyDescent="0.25">
      <c r="A96" s="6">
        <v>91</v>
      </c>
      <c r="B96" s="15"/>
      <c r="C96" s="15"/>
      <c r="D96" s="15"/>
      <c r="E96" s="16"/>
      <c r="F96" s="14"/>
      <c r="G96" s="16"/>
      <c r="H96" s="14"/>
      <c r="I96" s="15"/>
      <c r="J96" s="10"/>
      <c r="K96" s="14"/>
      <c r="L96" s="14"/>
      <c r="M96" s="11">
        <f>IF(B96="","",IF(OR(G96="İşe Alındı",G96="Reddedildi",G96="Aday Çekildi",G96="Teklif Reddedildi"),"Kapandı","Açık"))</f>
      </c>
      <c r="N96" s="12">
        <f>IF(OR(B96="",F96=""),"",IF(K96&lt;&gt;"",K96,TODAY())-F96)</f>
      </c>
      <c r="O96" s="12">
        <f>IF(OR(B96="",M96&lt;&gt;"Açık"),"",TODAY()-IF(H96&lt;&gt;"",H96,F96))</f>
      </c>
      <c r="P96" s="12">
        <f>IF(AND(G96="İşe Alındı",K96&lt;&gt;"",F96&lt;&gt;""),K96-F96,"")</f>
      </c>
      <c r="Q96" s="17"/>
    </row>
    <row r="97" spans="1:17" x14ac:dyDescent="0.25">
      <c r="A97" s="6">
        <v>92</v>
      </c>
      <c r="B97" s="15"/>
      <c r="C97" s="15"/>
      <c r="D97" s="15"/>
      <c r="E97" s="16"/>
      <c r="F97" s="14"/>
      <c r="G97" s="16"/>
      <c r="H97" s="14"/>
      <c r="I97" s="15"/>
      <c r="J97" s="10"/>
      <c r="K97" s="14"/>
      <c r="L97" s="14"/>
      <c r="M97" s="11">
        <f>IF(B97="","",IF(OR(G97="İşe Alındı",G97="Reddedildi",G97="Aday Çekildi",G97="Teklif Reddedildi"),"Kapandı","Açık"))</f>
      </c>
      <c r="N97" s="12">
        <f>IF(OR(B97="",F97=""),"",IF(K97&lt;&gt;"",K97,TODAY())-F97)</f>
      </c>
      <c r="O97" s="12">
        <f>IF(OR(B97="",M97&lt;&gt;"Açık"),"",TODAY()-IF(H97&lt;&gt;"",H97,F97))</f>
      </c>
      <c r="P97" s="12">
        <f>IF(AND(G97="İşe Alındı",K97&lt;&gt;"",F97&lt;&gt;""),K97-F97,"")</f>
      </c>
      <c r="Q97" s="17"/>
    </row>
    <row r="98" spans="1:17" x14ac:dyDescent="0.25">
      <c r="A98" s="6">
        <v>93</v>
      </c>
      <c r="B98" s="15"/>
      <c r="C98" s="15"/>
      <c r="D98" s="15"/>
      <c r="E98" s="16"/>
      <c r="F98" s="14"/>
      <c r="G98" s="16"/>
      <c r="H98" s="14"/>
      <c r="I98" s="15"/>
      <c r="J98" s="10"/>
      <c r="K98" s="14"/>
      <c r="L98" s="14"/>
      <c r="M98" s="11">
        <f>IF(B98="","",IF(OR(G98="İşe Alındı",G98="Reddedildi",G98="Aday Çekildi",G98="Teklif Reddedildi"),"Kapandı","Açık"))</f>
      </c>
      <c r="N98" s="12">
        <f>IF(OR(B98="",F98=""),"",IF(K98&lt;&gt;"",K98,TODAY())-F98)</f>
      </c>
      <c r="O98" s="12">
        <f>IF(OR(B98="",M98&lt;&gt;"Açık"),"",TODAY()-IF(H98&lt;&gt;"",H98,F98))</f>
      </c>
      <c r="P98" s="12">
        <f>IF(AND(G98="İşe Alındı",K98&lt;&gt;"",F98&lt;&gt;""),K98-F98,"")</f>
      </c>
      <c r="Q98" s="17"/>
    </row>
    <row r="99" spans="1:17" x14ac:dyDescent="0.25">
      <c r="A99" s="6">
        <v>94</v>
      </c>
      <c r="B99" s="15"/>
      <c r="C99" s="15"/>
      <c r="D99" s="15"/>
      <c r="E99" s="16"/>
      <c r="F99" s="14"/>
      <c r="G99" s="16"/>
      <c r="H99" s="14"/>
      <c r="I99" s="15"/>
      <c r="J99" s="10"/>
      <c r="K99" s="14"/>
      <c r="L99" s="14"/>
      <c r="M99" s="11">
        <f>IF(B99="","",IF(OR(G99="İşe Alındı",G99="Reddedildi",G99="Aday Çekildi",G99="Teklif Reddedildi"),"Kapandı","Açık"))</f>
      </c>
      <c r="N99" s="12">
        <f>IF(OR(B99="",F99=""),"",IF(K99&lt;&gt;"",K99,TODAY())-F99)</f>
      </c>
      <c r="O99" s="12">
        <f>IF(OR(B99="",M99&lt;&gt;"Açık"),"",TODAY()-IF(H99&lt;&gt;"",H99,F99))</f>
      </c>
      <c r="P99" s="12">
        <f>IF(AND(G99="İşe Alındı",K99&lt;&gt;"",F99&lt;&gt;""),K99-F99,"")</f>
      </c>
      <c r="Q99" s="17"/>
    </row>
    <row r="100" spans="1:17" x14ac:dyDescent="0.25">
      <c r="A100" s="6">
        <v>95</v>
      </c>
      <c r="B100" s="15"/>
      <c r="C100" s="15"/>
      <c r="D100" s="15"/>
      <c r="E100" s="16"/>
      <c r="F100" s="14"/>
      <c r="G100" s="16"/>
      <c r="H100" s="14"/>
      <c r="I100" s="15"/>
      <c r="J100" s="10"/>
      <c r="K100" s="14"/>
      <c r="L100" s="14"/>
      <c r="M100" s="11">
        <f>IF(B100="","",IF(OR(G100="İşe Alındı",G100="Reddedildi",G100="Aday Çekildi",G100="Teklif Reddedildi"),"Kapandı","Açık"))</f>
      </c>
      <c r="N100" s="12">
        <f>IF(OR(B100="",F100=""),"",IF(K100&lt;&gt;"",K100,TODAY())-F100)</f>
      </c>
      <c r="O100" s="12">
        <f>IF(OR(B100="",M100&lt;&gt;"Açık"),"",TODAY()-IF(H100&lt;&gt;"",H100,F100))</f>
      </c>
      <c r="P100" s="12">
        <f>IF(AND(G100="İşe Alındı",K100&lt;&gt;"",F100&lt;&gt;""),K100-F100,"")</f>
      </c>
      <c r="Q100" s="17"/>
    </row>
    <row r="101" spans="1:17" x14ac:dyDescent="0.25">
      <c r="A101" s="6">
        <v>96</v>
      </c>
      <c r="B101" s="15"/>
      <c r="C101" s="15"/>
      <c r="D101" s="15"/>
      <c r="E101" s="16"/>
      <c r="F101" s="14"/>
      <c r="G101" s="16"/>
      <c r="H101" s="14"/>
      <c r="I101" s="15"/>
      <c r="J101" s="10"/>
      <c r="K101" s="14"/>
      <c r="L101" s="14"/>
      <c r="M101" s="11">
        <f>IF(B101="","",IF(OR(G101="İşe Alındı",G101="Reddedildi",G101="Aday Çekildi",G101="Teklif Reddedildi"),"Kapandı","Açık"))</f>
      </c>
      <c r="N101" s="12">
        <f>IF(OR(B101="",F101=""),"",IF(K101&lt;&gt;"",K101,TODAY())-F101)</f>
      </c>
      <c r="O101" s="12">
        <f>IF(OR(B101="",M101&lt;&gt;"Açık"),"",TODAY()-IF(H101&lt;&gt;"",H101,F101))</f>
      </c>
      <c r="P101" s="12">
        <f>IF(AND(G101="İşe Alındı",K101&lt;&gt;"",F101&lt;&gt;""),K101-F101,"")</f>
      </c>
      <c r="Q101" s="17"/>
    </row>
    <row r="102" spans="1:17" x14ac:dyDescent="0.25">
      <c r="A102" s="6">
        <v>97</v>
      </c>
      <c r="B102" s="15"/>
      <c r="C102" s="15"/>
      <c r="D102" s="15"/>
      <c r="E102" s="16"/>
      <c r="F102" s="14"/>
      <c r="G102" s="16"/>
      <c r="H102" s="14"/>
      <c r="I102" s="15"/>
      <c r="J102" s="10"/>
      <c r="K102" s="14"/>
      <c r="L102" s="14"/>
      <c r="M102" s="11">
        <f>IF(B102="","",IF(OR(G102="İşe Alındı",G102="Reddedildi",G102="Aday Çekildi",G102="Teklif Reddedildi"),"Kapandı","Açık"))</f>
      </c>
      <c r="N102" s="12">
        <f>IF(OR(B102="",F102=""),"",IF(K102&lt;&gt;"",K102,TODAY())-F102)</f>
      </c>
      <c r="O102" s="12">
        <f>IF(OR(B102="",M102&lt;&gt;"Açık"),"",TODAY()-IF(H102&lt;&gt;"",H102,F102))</f>
      </c>
      <c r="P102" s="12">
        <f>IF(AND(G102="İşe Alındı",K102&lt;&gt;"",F102&lt;&gt;""),K102-F102,"")</f>
      </c>
      <c r="Q102" s="17"/>
    </row>
    <row r="103" spans="1:17" x14ac:dyDescent="0.25">
      <c r="A103" s="6">
        <v>98</v>
      </c>
      <c r="B103" s="15"/>
      <c r="C103" s="15"/>
      <c r="D103" s="15"/>
      <c r="E103" s="16"/>
      <c r="F103" s="14"/>
      <c r="G103" s="16"/>
      <c r="H103" s="14"/>
      <c r="I103" s="15"/>
      <c r="J103" s="10"/>
      <c r="K103" s="14"/>
      <c r="L103" s="14"/>
      <c r="M103" s="11">
        <f>IF(B103="","",IF(OR(G103="İşe Alındı",G103="Reddedildi",G103="Aday Çekildi",G103="Teklif Reddedildi"),"Kapandı","Açık"))</f>
      </c>
      <c r="N103" s="12">
        <f>IF(OR(B103="",F103=""),"",IF(K103&lt;&gt;"",K103,TODAY())-F103)</f>
      </c>
      <c r="O103" s="12">
        <f>IF(OR(B103="",M103&lt;&gt;"Açık"),"",TODAY()-IF(H103&lt;&gt;"",H103,F103))</f>
      </c>
      <c r="P103" s="12">
        <f>IF(AND(G103="İşe Alındı",K103&lt;&gt;"",F103&lt;&gt;""),K103-F103,"")</f>
      </c>
      <c r="Q103" s="17"/>
    </row>
    <row r="104" spans="1:17" x14ac:dyDescent="0.25">
      <c r="A104" s="6">
        <v>99</v>
      </c>
      <c r="B104" s="15"/>
      <c r="C104" s="15"/>
      <c r="D104" s="15"/>
      <c r="E104" s="16"/>
      <c r="F104" s="14"/>
      <c r="G104" s="16"/>
      <c r="H104" s="14"/>
      <c r="I104" s="15"/>
      <c r="J104" s="10"/>
      <c r="K104" s="14"/>
      <c r="L104" s="14"/>
      <c r="M104" s="11">
        <f>IF(B104="","",IF(OR(G104="İşe Alındı",G104="Reddedildi",G104="Aday Çekildi",G104="Teklif Reddedildi"),"Kapandı","Açık"))</f>
      </c>
      <c r="N104" s="12">
        <f>IF(OR(B104="",F104=""),"",IF(K104&lt;&gt;"",K104,TODAY())-F104)</f>
      </c>
      <c r="O104" s="12">
        <f>IF(OR(B104="",M104&lt;&gt;"Açık"),"",TODAY()-IF(H104&lt;&gt;"",H104,F104))</f>
      </c>
      <c r="P104" s="12">
        <f>IF(AND(G104="İşe Alındı",K104&lt;&gt;"",F104&lt;&gt;""),K104-F104,"")</f>
      </c>
      <c r="Q104" s="17"/>
    </row>
    <row r="105" spans="1:17" x14ac:dyDescent="0.25">
      <c r="A105" s="6">
        <v>100</v>
      </c>
      <c r="B105" s="15"/>
      <c r="C105" s="15"/>
      <c r="D105" s="15"/>
      <c r="E105" s="16"/>
      <c r="F105" s="14"/>
      <c r="G105" s="16"/>
      <c r="H105" s="14"/>
      <c r="I105" s="15"/>
      <c r="J105" s="10"/>
      <c r="K105" s="14"/>
      <c r="L105" s="14"/>
      <c r="M105" s="11">
        <f>IF(B105="","",IF(OR(G105="İşe Alındı",G105="Reddedildi",G105="Aday Çekildi",G105="Teklif Reddedildi"),"Kapandı","Açık"))</f>
      </c>
      <c r="N105" s="12">
        <f>IF(OR(B105="",F105=""),"",IF(K105&lt;&gt;"",K105,TODAY())-F105)</f>
      </c>
      <c r="O105" s="12">
        <f>IF(OR(B105="",M105&lt;&gt;"Açık"),"",TODAY()-IF(H105&lt;&gt;"",H105,F105))</f>
      </c>
      <c r="P105" s="12">
        <f>IF(AND(G105="İşe Alındı",K105&lt;&gt;"",F105&lt;&gt;""),K105-F105,"")</f>
      </c>
      <c r="Q105" s="17"/>
    </row>
  </sheetData>
  <autoFilter ref="A5:Q5"/>
  <conditionalFormatting sqref="G6:G105">
    <cfRule type="cellIs" dxfId="0" priority="1" operator="equal">
      <formula>"İşe Alındı"</formula>
    </cfRule>
  </conditionalFormatting>
  <conditionalFormatting sqref="G6:G105">
    <cfRule type="cellIs" dxfId="1" priority="1" operator="equal">
      <formula>"Teklif"</formula>
    </cfRule>
  </conditionalFormatting>
  <conditionalFormatting sqref="G6:G105">
    <cfRule type="cellIs" dxfId="2" priority="1" operator="equal">
      <formula>"Reddedildi"</formula>
    </cfRule>
  </conditionalFormatting>
  <conditionalFormatting sqref="G6:G105">
    <cfRule type="cellIs" dxfId="3" priority="1" operator="equal">
      <formula>"Teklif Reddedildi"</formula>
    </cfRule>
  </conditionalFormatting>
  <conditionalFormatting sqref="G6:G105">
    <cfRule type="cellIs" dxfId="4" priority="1" operator="equal">
      <formula>"Aday Çekildi"</formula>
    </cfRule>
  </conditionalFormatting>
  <conditionalFormatting sqref="M6:M105">
    <cfRule type="cellIs" dxfId="5" priority="1" operator="equal">
      <formula>"Açık"</formula>
    </cfRule>
  </conditionalFormatting>
  <conditionalFormatting sqref="O6:O105">
    <cfRule type="expression" dxfId="6" priority="1">
      <formula>AND(ISNUMBER(O6),O6&gt;'Özet'!$C$6)</formula>
    </cfRule>
  </conditionalFormatting>
  <dataValidations count="10">
    <dataValidation type="list" allowBlank="1" showErrorMessage="1" errorTitle="Geçersiz değer" error="Listeden seçin: Kariyer sitesi, Şirket web sitesi, LinkedIn / sosyal ağ, Çalışan referansı, İŞKUR, Danışmanlık firması, Üniversite / staj, Doğrudan başvuru, Yetenek havuzu, İç aday, Diğer" sqref="E10:E105">
      <formula1>"Kariyer sitesi,Şirket web sitesi,LinkedIn / sosyal ağ,Çalışan referansı,İŞKUR,Danışmanlık firması,Üniversite / staj,Doğrudan başvuru,Yetenek havuzu,İç aday,Diğer"</formula1>
    </dataValidation>
    <dataValidation type="list" allowBlank="1" showErrorMessage="1" errorTitle="Geçersiz değer" error="Listeden seçin: Kariyer sitesi, Şirket web sitesi, LinkedIn / sosyal ağ, Çalışan referansı, İŞKUR, Danışmanlık firması, Üniversite / staj, Doğrudan başvuru, Yetenek havuzu, İç aday, Diğer" sqref="E6:E105">
      <formula1>"Kariyer sitesi,Şirket web sitesi,LinkedIn / sosyal ağ,Çalışan referansı,İŞKUR,Danışmanlık firması,Üniversite / staj,Doğrudan başvuru,Yetenek havuzu,İç aday,Diğer"</formula1>
    </dataValidation>
    <dataValidation type="date" operator="greaterThan" allowBlank="1" showErrorMessage="1" error="Geçerli bir tarih girin (GG.AA.YYYY)." sqref="F10:F105">
      <formula1>18264</formula1>
    </dataValidation>
    <dataValidation type="date" operator="greaterThan" allowBlank="1" showErrorMessage="1" error="Geçerli bir tarih girin (GG.AA.YYYY)." sqref="F6:F105">
      <formula1>18264</formula1>
    </dataValidation>
    <dataValidation type="list" allowBlank="1" showErrorMessage="1" errorTitle="Geçersiz değer" error="Listeden seçin: Başvuru, Ön Eleme, Telefon Görüşmesi, Mülakat, Teknik Değerlendirme, Referans Kontrolü, Teklif, İşe Alındı, Reddedildi, Aday Çekildi, Teklif Reddedildi" sqref="G10:G105">
      <formula1>"Başvuru,Ön Eleme,Telefon Görüşmesi,Mülakat,Teknik Değerlendirme,Referans Kontrolü,Teklif,İşe Alındı,Reddedildi,Aday Çekildi,Teklif Reddedildi"</formula1>
    </dataValidation>
    <dataValidation type="list" allowBlank="1" showErrorMessage="1" errorTitle="Geçersiz değer" error="Listeden seçin: Başvuru, Ön Eleme, Telefon Görüşmesi, Mülakat, Teknik Değerlendirme, Referans Kontrolü, Teklif, İşe Alındı, Reddedildi, Aday Çekildi, Teklif Reddedildi" sqref="G6:G105">
      <formula1>"Başvuru,Ön Eleme,Telefon Görüşmesi,Mülakat,Teknik Değerlendirme,Referans Kontrolü,Teklif,İşe Alındı,Reddedildi,Aday Çekildi,Teklif Reddedildi"</formula1>
    </dataValidation>
    <dataValidation type="date" operator="greaterThan" allowBlank="1" showErrorMessage="1" error="Geçerli bir tarih girin (GG.AA.YYYY)." sqref="H10:H105">
      <formula1>18264</formula1>
    </dataValidation>
    <dataValidation type="date" operator="greaterThan" allowBlank="1" showErrorMessage="1" error="Geçerli bir tarih girin (GG.AA.YYYY)." sqref="H6:H105">
      <formula1>18264</formula1>
    </dataValidation>
    <dataValidation type="date" operator="greaterThan" allowBlank="1" showErrorMessage="1" error="Geçerli bir tarih girin (GG.AA.YYYY)." sqref="K10:L105">
      <formula1>18264</formula1>
    </dataValidation>
    <dataValidation type="date" operator="greaterThan" allowBlank="1" showErrorMessage="1" error="Geçerli bir tarih girin (GG.AA.YYYY)." sqref="K6:L10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24" customWidth="1"/>
    <col min="3" max="3" width="16" customWidth="1"/>
    <col min="4" max="6" width="13" customWidth="1"/>
    <col min="12" max="12" width="10" customWidth="1"/>
    <col min="13" max="13" width="14" customWidth="1"/>
    <col min="14" max="14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0" customHeight="1" spans="1:14" x14ac:dyDescent="0.25">
      <c r="A5" s="5" t="s">
        <v>3</v>
      </c>
      <c r="B5" s="5" t="s">
        <v>5</v>
      </c>
      <c r="C5" s="5" t="s">
        <v>6</v>
      </c>
      <c r="D5" s="5" t="s">
        <v>42</v>
      </c>
      <c r="E5" s="5" t="s">
        <v>43</v>
      </c>
      <c r="F5" s="5" t="s">
        <v>44</v>
      </c>
      <c r="G5" s="5" t="s">
        <v>45</v>
      </c>
      <c r="H5" s="5" t="s">
        <v>46</v>
      </c>
      <c r="I5" s="5" t="s">
        <v>47</v>
      </c>
      <c r="J5" s="5" t="s">
        <v>48</v>
      </c>
      <c r="K5" s="5" t="s">
        <v>49</v>
      </c>
      <c r="L5" s="5" t="s">
        <v>50</v>
      </c>
      <c r="M5" s="5" t="s">
        <v>51</v>
      </c>
      <c r="N5" s="5" t="s">
        <v>19</v>
      </c>
    </row>
    <row r="6" spans="1:14" x14ac:dyDescent="0.25">
      <c r="A6" s="6">
        <v>1</v>
      </c>
      <c r="B6" s="7" t="s">
        <v>21</v>
      </c>
      <c r="C6" s="7" t="s">
        <v>22</v>
      </c>
      <c r="D6" s="7" t="s">
        <v>52</v>
      </c>
      <c r="E6" s="9">
        <v>46259</v>
      </c>
      <c r="F6" s="9">
        <v>46310</v>
      </c>
      <c r="G6" s="18">
        <v>1</v>
      </c>
      <c r="H6" s="12">
        <f>IF(B6="","",COUNTIF('Aday Takibi'!$C$6:$C$105,B6))</f>
      </c>
      <c r="I6" s="12">
        <f>IF(B6="","",COUNTIFS('Aday Takibi'!$C$6:$C$105,B6,'Aday Takibi'!$M$6:$M$105,"Açık"))</f>
      </c>
      <c r="J6" s="12">
        <f>IF(B6="","",COUNTIFS('Aday Takibi'!$C$6:$C$105,B6,'Aday Takibi'!$G$6:$G$105,"İşe Alındı"))</f>
      </c>
      <c r="K6" s="12">
        <f>IF(B6="","",MAX(0,G6-J6))</f>
      </c>
      <c r="L6" s="12">
        <f>IF(OR(B6="",E6=""),"",TODAY()-E6)</f>
      </c>
      <c r="M6" s="11">
        <f>IF(B6="","",IF(K6=0,"Tamamlandı",IF(AND(F6&lt;&gt;"",TODAY()&gt;F6),"Gecikti","Devam Ediyor")))</f>
      </c>
      <c r="N6" s="17"/>
    </row>
    <row r="7" spans="1:14" x14ac:dyDescent="0.25">
      <c r="A7" s="6">
        <v>2</v>
      </c>
      <c r="B7" s="7" t="s">
        <v>32</v>
      </c>
      <c r="C7" s="7" t="s">
        <v>33</v>
      </c>
      <c r="D7" s="7" t="s">
        <v>53</v>
      </c>
      <c r="E7" s="9">
        <v>46280</v>
      </c>
      <c r="F7" s="9">
        <v>46341</v>
      </c>
      <c r="G7" s="18">
        <v>1</v>
      </c>
      <c r="H7" s="12">
        <f>IF(B7="","",COUNTIF('Aday Takibi'!$C$6:$C$105,B7))</f>
      </c>
      <c r="I7" s="12">
        <f>IF(B7="","",COUNTIFS('Aday Takibi'!$C$6:$C$105,B7,'Aday Takibi'!$M$6:$M$105,"Açık"))</f>
      </c>
      <c r="J7" s="12">
        <f>IF(B7="","",COUNTIFS('Aday Takibi'!$C$6:$C$105,B7,'Aday Takibi'!$G$6:$G$105,"İşe Alındı"))</f>
      </c>
      <c r="K7" s="12">
        <f>IF(B7="","",MAX(0,G7-J7))</f>
      </c>
      <c r="L7" s="12">
        <f>IF(OR(B7="",E7=""),"",TODAY()-E7)</f>
      </c>
      <c r="M7" s="11">
        <f>IF(B7="","",IF(K7=0,"Tamamlandı",IF(AND(F7&lt;&gt;"",TODAY()&gt;F7),"Gecikti","Devam Ediyor")))</f>
      </c>
      <c r="N7" s="17"/>
    </row>
    <row r="8" spans="1:14" x14ac:dyDescent="0.25">
      <c r="A8" s="6">
        <v>3</v>
      </c>
      <c r="B8" s="15"/>
      <c r="C8" s="15"/>
      <c r="D8" s="15"/>
      <c r="E8" s="14"/>
      <c r="F8" s="14"/>
      <c r="G8" s="19"/>
      <c r="H8" s="12">
        <f>IF(B8="","",COUNTIF('Aday Takibi'!$C$6:$C$105,B8))</f>
      </c>
      <c r="I8" s="12">
        <f>IF(B8="","",COUNTIFS('Aday Takibi'!$C$6:$C$105,B8,'Aday Takibi'!$M$6:$M$105,"Açık"))</f>
      </c>
      <c r="J8" s="12">
        <f>IF(B8="","",COUNTIFS('Aday Takibi'!$C$6:$C$105,B8,'Aday Takibi'!$G$6:$G$105,"İşe Alındı"))</f>
      </c>
      <c r="K8" s="12">
        <f>IF(B8="","",MAX(0,G8-J8))</f>
      </c>
      <c r="L8" s="12">
        <f>IF(OR(B8="",E8=""),"",TODAY()-E8)</f>
      </c>
      <c r="M8" s="11">
        <f>IF(B8="","",IF(K8=0,"Tamamlandı",IF(AND(F8&lt;&gt;"",TODAY()&gt;F8),"Gecikti","Devam Ediyor")))</f>
      </c>
      <c r="N8" s="17"/>
    </row>
    <row r="9" spans="1:14" x14ac:dyDescent="0.25">
      <c r="A9" s="6">
        <v>4</v>
      </c>
      <c r="B9" s="15"/>
      <c r="C9" s="15"/>
      <c r="D9" s="15"/>
      <c r="E9" s="14"/>
      <c r="F9" s="14"/>
      <c r="G9" s="19"/>
      <c r="H9" s="12">
        <f>IF(B9="","",COUNTIF('Aday Takibi'!$C$6:$C$105,B9))</f>
      </c>
      <c r="I9" s="12">
        <f>IF(B9="","",COUNTIFS('Aday Takibi'!$C$6:$C$105,B9,'Aday Takibi'!$M$6:$M$105,"Açık"))</f>
      </c>
      <c r="J9" s="12">
        <f>IF(B9="","",COUNTIFS('Aday Takibi'!$C$6:$C$105,B9,'Aday Takibi'!$G$6:$G$105,"İşe Alındı"))</f>
      </c>
      <c r="K9" s="12">
        <f>IF(B9="","",MAX(0,G9-J9))</f>
      </c>
      <c r="L9" s="12">
        <f>IF(OR(B9="",E9=""),"",TODAY()-E9)</f>
      </c>
      <c r="M9" s="11">
        <f>IF(B9="","",IF(K9=0,"Tamamlandı",IF(AND(F9&lt;&gt;"",TODAY()&gt;F9),"Gecikti","Devam Ediyor")))</f>
      </c>
      <c r="N9" s="17"/>
    </row>
    <row r="10" spans="1:14" x14ac:dyDescent="0.25">
      <c r="A10" s="6">
        <v>5</v>
      </c>
      <c r="B10" s="15"/>
      <c r="C10" s="15"/>
      <c r="D10" s="15"/>
      <c r="E10" s="14"/>
      <c r="F10" s="14"/>
      <c r="G10" s="19"/>
      <c r="H10" s="12">
        <f>IF(B10="","",COUNTIF('Aday Takibi'!$C$6:$C$105,B10))</f>
      </c>
      <c r="I10" s="12">
        <f>IF(B10="","",COUNTIFS('Aday Takibi'!$C$6:$C$105,B10,'Aday Takibi'!$M$6:$M$105,"Açık"))</f>
      </c>
      <c r="J10" s="12">
        <f>IF(B10="","",COUNTIFS('Aday Takibi'!$C$6:$C$105,B10,'Aday Takibi'!$G$6:$G$105,"İşe Alındı"))</f>
      </c>
      <c r="K10" s="12">
        <f>IF(B10="","",MAX(0,G10-J10))</f>
      </c>
      <c r="L10" s="12">
        <f>IF(OR(B10="",E10=""),"",TODAY()-E10)</f>
      </c>
      <c r="M10" s="11">
        <f>IF(B10="","",IF(K10=0,"Tamamlandı",IF(AND(F10&lt;&gt;"",TODAY()&gt;F10),"Gecikti","Devam Ediyor")))</f>
      </c>
      <c r="N10" s="17"/>
    </row>
    <row r="11" spans="1:14" x14ac:dyDescent="0.25">
      <c r="A11" s="6">
        <v>6</v>
      </c>
      <c r="B11" s="15"/>
      <c r="C11" s="15"/>
      <c r="D11" s="15"/>
      <c r="E11" s="14"/>
      <c r="F11" s="14"/>
      <c r="G11" s="19"/>
      <c r="H11" s="12">
        <f>IF(B11="","",COUNTIF('Aday Takibi'!$C$6:$C$105,B11))</f>
      </c>
      <c r="I11" s="12">
        <f>IF(B11="","",COUNTIFS('Aday Takibi'!$C$6:$C$105,B11,'Aday Takibi'!$M$6:$M$105,"Açık"))</f>
      </c>
      <c r="J11" s="12">
        <f>IF(B11="","",COUNTIFS('Aday Takibi'!$C$6:$C$105,B11,'Aday Takibi'!$G$6:$G$105,"İşe Alındı"))</f>
      </c>
      <c r="K11" s="12">
        <f>IF(B11="","",MAX(0,G11-J11))</f>
      </c>
      <c r="L11" s="12">
        <f>IF(OR(B11="",E11=""),"",TODAY()-E11)</f>
      </c>
      <c r="M11" s="11">
        <f>IF(B11="","",IF(K11=0,"Tamamlandı",IF(AND(F11&lt;&gt;"",TODAY()&gt;F11),"Gecikti","Devam Ediyor")))</f>
      </c>
      <c r="N11" s="17"/>
    </row>
    <row r="12" spans="1:14" x14ac:dyDescent="0.25">
      <c r="A12" s="6">
        <v>7</v>
      </c>
      <c r="B12" s="15"/>
      <c r="C12" s="15"/>
      <c r="D12" s="15"/>
      <c r="E12" s="14"/>
      <c r="F12" s="14"/>
      <c r="G12" s="19"/>
      <c r="H12" s="12">
        <f>IF(B12="","",COUNTIF('Aday Takibi'!$C$6:$C$105,B12))</f>
      </c>
      <c r="I12" s="12">
        <f>IF(B12="","",COUNTIFS('Aday Takibi'!$C$6:$C$105,B12,'Aday Takibi'!$M$6:$M$105,"Açık"))</f>
      </c>
      <c r="J12" s="12">
        <f>IF(B12="","",COUNTIFS('Aday Takibi'!$C$6:$C$105,B12,'Aday Takibi'!$G$6:$G$105,"İşe Alındı"))</f>
      </c>
      <c r="K12" s="12">
        <f>IF(B12="","",MAX(0,G12-J12))</f>
      </c>
      <c r="L12" s="12">
        <f>IF(OR(B12="",E12=""),"",TODAY()-E12)</f>
      </c>
      <c r="M12" s="11">
        <f>IF(B12="","",IF(K12=0,"Tamamlandı",IF(AND(F12&lt;&gt;"",TODAY()&gt;F12),"Gecikti","Devam Ediyor")))</f>
      </c>
      <c r="N12" s="17"/>
    </row>
    <row r="13" spans="1:14" x14ac:dyDescent="0.25">
      <c r="A13" s="6">
        <v>8</v>
      </c>
      <c r="B13" s="15"/>
      <c r="C13" s="15"/>
      <c r="D13" s="15"/>
      <c r="E13" s="14"/>
      <c r="F13" s="14"/>
      <c r="G13" s="19"/>
      <c r="H13" s="12">
        <f>IF(B13="","",COUNTIF('Aday Takibi'!$C$6:$C$105,B13))</f>
      </c>
      <c r="I13" s="12">
        <f>IF(B13="","",COUNTIFS('Aday Takibi'!$C$6:$C$105,B13,'Aday Takibi'!$M$6:$M$105,"Açık"))</f>
      </c>
      <c r="J13" s="12">
        <f>IF(B13="","",COUNTIFS('Aday Takibi'!$C$6:$C$105,B13,'Aday Takibi'!$G$6:$G$105,"İşe Alındı"))</f>
      </c>
      <c r="K13" s="12">
        <f>IF(B13="","",MAX(0,G13-J13))</f>
      </c>
      <c r="L13" s="12">
        <f>IF(OR(B13="",E13=""),"",TODAY()-E13)</f>
      </c>
      <c r="M13" s="11">
        <f>IF(B13="","",IF(K13=0,"Tamamlandı",IF(AND(F13&lt;&gt;"",TODAY()&gt;F13),"Gecikti","Devam Ediyor")))</f>
      </c>
      <c r="N13" s="17"/>
    </row>
    <row r="14" spans="1:14" x14ac:dyDescent="0.25">
      <c r="A14" s="6">
        <v>9</v>
      </c>
      <c r="B14" s="15"/>
      <c r="C14" s="15"/>
      <c r="D14" s="15"/>
      <c r="E14" s="14"/>
      <c r="F14" s="14"/>
      <c r="G14" s="19"/>
      <c r="H14" s="12">
        <f>IF(B14="","",COUNTIF('Aday Takibi'!$C$6:$C$105,B14))</f>
      </c>
      <c r="I14" s="12">
        <f>IF(B14="","",COUNTIFS('Aday Takibi'!$C$6:$C$105,B14,'Aday Takibi'!$M$6:$M$105,"Açık"))</f>
      </c>
      <c r="J14" s="12">
        <f>IF(B14="","",COUNTIFS('Aday Takibi'!$C$6:$C$105,B14,'Aday Takibi'!$G$6:$G$105,"İşe Alındı"))</f>
      </c>
      <c r="K14" s="12">
        <f>IF(B14="","",MAX(0,G14-J14))</f>
      </c>
      <c r="L14" s="12">
        <f>IF(OR(B14="",E14=""),"",TODAY()-E14)</f>
      </c>
      <c r="M14" s="11">
        <f>IF(B14="","",IF(K14=0,"Tamamlandı",IF(AND(F14&lt;&gt;"",TODAY()&gt;F14),"Gecikti","Devam Ediyor")))</f>
      </c>
      <c r="N14" s="17"/>
    </row>
    <row r="15" spans="1:14" x14ac:dyDescent="0.25">
      <c r="A15" s="6">
        <v>10</v>
      </c>
      <c r="B15" s="15"/>
      <c r="C15" s="15"/>
      <c r="D15" s="15"/>
      <c r="E15" s="14"/>
      <c r="F15" s="14"/>
      <c r="G15" s="19"/>
      <c r="H15" s="12">
        <f>IF(B15="","",COUNTIF('Aday Takibi'!$C$6:$C$105,B15))</f>
      </c>
      <c r="I15" s="12">
        <f>IF(B15="","",COUNTIFS('Aday Takibi'!$C$6:$C$105,B15,'Aday Takibi'!$M$6:$M$105,"Açık"))</f>
      </c>
      <c r="J15" s="12">
        <f>IF(B15="","",COUNTIFS('Aday Takibi'!$C$6:$C$105,B15,'Aday Takibi'!$G$6:$G$105,"İşe Alındı"))</f>
      </c>
      <c r="K15" s="12">
        <f>IF(B15="","",MAX(0,G15-J15))</f>
      </c>
      <c r="L15" s="12">
        <f>IF(OR(B15="",E15=""),"",TODAY()-E15)</f>
      </c>
      <c r="M15" s="11">
        <f>IF(B15="","",IF(K15=0,"Tamamlandı",IF(AND(F15&lt;&gt;"",TODAY()&gt;F15),"Gecikti","Devam Ediyor")))</f>
      </c>
      <c r="N15" s="17"/>
    </row>
    <row r="16" spans="1:14" x14ac:dyDescent="0.25">
      <c r="A16" s="6">
        <v>11</v>
      </c>
      <c r="B16" s="15"/>
      <c r="C16" s="15"/>
      <c r="D16" s="15"/>
      <c r="E16" s="14"/>
      <c r="F16" s="14"/>
      <c r="G16" s="19"/>
      <c r="H16" s="12">
        <f>IF(B16="","",COUNTIF('Aday Takibi'!$C$6:$C$105,B16))</f>
      </c>
      <c r="I16" s="12">
        <f>IF(B16="","",COUNTIFS('Aday Takibi'!$C$6:$C$105,B16,'Aday Takibi'!$M$6:$M$105,"Açık"))</f>
      </c>
      <c r="J16" s="12">
        <f>IF(B16="","",COUNTIFS('Aday Takibi'!$C$6:$C$105,B16,'Aday Takibi'!$G$6:$G$105,"İşe Alındı"))</f>
      </c>
      <c r="K16" s="12">
        <f>IF(B16="","",MAX(0,G16-J16))</f>
      </c>
      <c r="L16" s="12">
        <f>IF(OR(B16="",E16=""),"",TODAY()-E16)</f>
      </c>
      <c r="M16" s="11">
        <f>IF(B16="","",IF(K16=0,"Tamamlandı",IF(AND(F16&lt;&gt;"",TODAY()&gt;F16),"Gecikti","Devam Ediyor")))</f>
      </c>
      <c r="N16" s="17"/>
    </row>
    <row r="17" spans="1:14" x14ac:dyDescent="0.25">
      <c r="A17" s="6">
        <v>12</v>
      </c>
      <c r="B17" s="15"/>
      <c r="C17" s="15"/>
      <c r="D17" s="15"/>
      <c r="E17" s="14"/>
      <c r="F17" s="14"/>
      <c r="G17" s="19"/>
      <c r="H17" s="12">
        <f>IF(B17="","",COUNTIF('Aday Takibi'!$C$6:$C$105,B17))</f>
      </c>
      <c r="I17" s="12">
        <f>IF(B17="","",COUNTIFS('Aday Takibi'!$C$6:$C$105,B17,'Aday Takibi'!$M$6:$M$105,"Açık"))</f>
      </c>
      <c r="J17" s="12">
        <f>IF(B17="","",COUNTIFS('Aday Takibi'!$C$6:$C$105,B17,'Aday Takibi'!$G$6:$G$105,"İşe Alındı"))</f>
      </c>
      <c r="K17" s="12">
        <f>IF(B17="","",MAX(0,G17-J17))</f>
      </c>
      <c r="L17" s="12">
        <f>IF(OR(B17="",E17=""),"",TODAY()-E17)</f>
      </c>
      <c r="M17" s="11">
        <f>IF(B17="","",IF(K17=0,"Tamamlandı",IF(AND(F17&lt;&gt;"",TODAY()&gt;F17),"Gecikti","Devam Ediyor")))</f>
      </c>
      <c r="N17" s="17"/>
    </row>
    <row r="18" spans="1:14" x14ac:dyDescent="0.25">
      <c r="A18" s="6">
        <v>13</v>
      </c>
      <c r="B18" s="15"/>
      <c r="C18" s="15"/>
      <c r="D18" s="15"/>
      <c r="E18" s="14"/>
      <c r="F18" s="14"/>
      <c r="G18" s="19"/>
      <c r="H18" s="12">
        <f>IF(B18="","",COUNTIF('Aday Takibi'!$C$6:$C$105,B18))</f>
      </c>
      <c r="I18" s="12">
        <f>IF(B18="","",COUNTIFS('Aday Takibi'!$C$6:$C$105,B18,'Aday Takibi'!$M$6:$M$105,"Açık"))</f>
      </c>
      <c r="J18" s="12">
        <f>IF(B18="","",COUNTIFS('Aday Takibi'!$C$6:$C$105,B18,'Aday Takibi'!$G$6:$G$105,"İşe Alındı"))</f>
      </c>
      <c r="K18" s="12">
        <f>IF(B18="","",MAX(0,G18-J18))</f>
      </c>
      <c r="L18" s="12">
        <f>IF(OR(B18="",E18=""),"",TODAY()-E18)</f>
      </c>
      <c r="M18" s="11">
        <f>IF(B18="","",IF(K18=0,"Tamamlandı",IF(AND(F18&lt;&gt;"",TODAY()&gt;F18),"Gecikti","Devam Ediyor")))</f>
      </c>
      <c r="N18" s="17"/>
    </row>
    <row r="19" spans="1:14" x14ac:dyDescent="0.25">
      <c r="A19" s="6">
        <v>14</v>
      </c>
      <c r="B19" s="15"/>
      <c r="C19" s="15"/>
      <c r="D19" s="15"/>
      <c r="E19" s="14"/>
      <c r="F19" s="14"/>
      <c r="G19" s="19"/>
      <c r="H19" s="12">
        <f>IF(B19="","",COUNTIF('Aday Takibi'!$C$6:$C$105,B19))</f>
      </c>
      <c r="I19" s="12">
        <f>IF(B19="","",COUNTIFS('Aday Takibi'!$C$6:$C$105,B19,'Aday Takibi'!$M$6:$M$105,"Açık"))</f>
      </c>
      <c r="J19" s="12">
        <f>IF(B19="","",COUNTIFS('Aday Takibi'!$C$6:$C$105,B19,'Aday Takibi'!$G$6:$G$105,"İşe Alındı"))</f>
      </c>
      <c r="K19" s="12">
        <f>IF(B19="","",MAX(0,G19-J19))</f>
      </c>
      <c r="L19" s="12">
        <f>IF(OR(B19="",E19=""),"",TODAY()-E19)</f>
      </c>
      <c r="M19" s="11">
        <f>IF(B19="","",IF(K19=0,"Tamamlandı",IF(AND(F19&lt;&gt;"",TODAY()&gt;F19),"Gecikti","Devam Ediyor")))</f>
      </c>
      <c r="N19" s="17"/>
    </row>
    <row r="20" spans="1:14" x14ac:dyDescent="0.25">
      <c r="A20" s="6">
        <v>15</v>
      </c>
      <c r="B20" s="15"/>
      <c r="C20" s="15"/>
      <c r="D20" s="15"/>
      <c r="E20" s="14"/>
      <c r="F20" s="14"/>
      <c r="G20" s="19"/>
      <c r="H20" s="12">
        <f>IF(B20="","",COUNTIF('Aday Takibi'!$C$6:$C$105,B20))</f>
      </c>
      <c r="I20" s="12">
        <f>IF(B20="","",COUNTIFS('Aday Takibi'!$C$6:$C$105,B20,'Aday Takibi'!$M$6:$M$105,"Açık"))</f>
      </c>
      <c r="J20" s="12">
        <f>IF(B20="","",COUNTIFS('Aday Takibi'!$C$6:$C$105,B20,'Aday Takibi'!$G$6:$G$105,"İşe Alındı"))</f>
      </c>
      <c r="K20" s="12">
        <f>IF(B20="","",MAX(0,G20-J20))</f>
      </c>
      <c r="L20" s="12">
        <f>IF(OR(B20="",E20=""),"",TODAY()-E20)</f>
      </c>
      <c r="M20" s="11">
        <f>IF(B20="","",IF(K20=0,"Tamamlandı",IF(AND(F20&lt;&gt;"",TODAY()&gt;F20),"Gecikti","Devam Ediyor")))</f>
      </c>
      <c r="N20" s="17"/>
    </row>
    <row r="21" spans="1:14" x14ac:dyDescent="0.25">
      <c r="A21" s="6">
        <v>16</v>
      </c>
      <c r="B21" s="15"/>
      <c r="C21" s="15"/>
      <c r="D21" s="15"/>
      <c r="E21" s="14"/>
      <c r="F21" s="14"/>
      <c r="G21" s="19"/>
      <c r="H21" s="12">
        <f>IF(B21="","",COUNTIF('Aday Takibi'!$C$6:$C$105,B21))</f>
      </c>
      <c r="I21" s="12">
        <f>IF(B21="","",COUNTIFS('Aday Takibi'!$C$6:$C$105,B21,'Aday Takibi'!$M$6:$M$105,"Açık"))</f>
      </c>
      <c r="J21" s="12">
        <f>IF(B21="","",COUNTIFS('Aday Takibi'!$C$6:$C$105,B21,'Aday Takibi'!$G$6:$G$105,"İşe Alındı"))</f>
      </c>
      <c r="K21" s="12">
        <f>IF(B21="","",MAX(0,G21-J21))</f>
      </c>
      <c r="L21" s="12">
        <f>IF(OR(B21="",E21=""),"",TODAY()-E21)</f>
      </c>
      <c r="M21" s="11">
        <f>IF(B21="","",IF(K21=0,"Tamamlandı",IF(AND(F21&lt;&gt;"",TODAY()&gt;F21),"Gecikti","Devam Ediyor")))</f>
      </c>
      <c r="N21" s="17"/>
    </row>
    <row r="22" spans="1:14" x14ac:dyDescent="0.25">
      <c r="A22" s="6">
        <v>17</v>
      </c>
      <c r="B22" s="15"/>
      <c r="C22" s="15"/>
      <c r="D22" s="15"/>
      <c r="E22" s="14"/>
      <c r="F22" s="14"/>
      <c r="G22" s="19"/>
      <c r="H22" s="12">
        <f>IF(B22="","",COUNTIF('Aday Takibi'!$C$6:$C$105,B22))</f>
      </c>
      <c r="I22" s="12">
        <f>IF(B22="","",COUNTIFS('Aday Takibi'!$C$6:$C$105,B22,'Aday Takibi'!$M$6:$M$105,"Açık"))</f>
      </c>
      <c r="J22" s="12">
        <f>IF(B22="","",COUNTIFS('Aday Takibi'!$C$6:$C$105,B22,'Aday Takibi'!$G$6:$G$105,"İşe Alındı"))</f>
      </c>
      <c r="K22" s="12">
        <f>IF(B22="","",MAX(0,G22-J22))</f>
      </c>
      <c r="L22" s="12">
        <f>IF(OR(B22="",E22=""),"",TODAY()-E22)</f>
      </c>
      <c r="M22" s="11">
        <f>IF(B22="","",IF(K22=0,"Tamamlandı",IF(AND(F22&lt;&gt;"",TODAY()&gt;F22),"Gecikti","Devam Ediyor")))</f>
      </c>
      <c r="N22" s="17"/>
    </row>
    <row r="23" spans="1:14" x14ac:dyDescent="0.25">
      <c r="A23" s="6">
        <v>18</v>
      </c>
      <c r="B23" s="15"/>
      <c r="C23" s="15"/>
      <c r="D23" s="15"/>
      <c r="E23" s="14"/>
      <c r="F23" s="14"/>
      <c r="G23" s="19"/>
      <c r="H23" s="12">
        <f>IF(B23="","",COUNTIF('Aday Takibi'!$C$6:$C$105,B23))</f>
      </c>
      <c r="I23" s="12">
        <f>IF(B23="","",COUNTIFS('Aday Takibi'!$C$6:$C$105,B23,'Aday Takibi'!$M$6:$M$105,"Açık"))</f>
      </c>
      <c r="J23" s="12">
        <f>IF(B23="","",COUNTIFS('Aday Takibi'!$C$6:$C$105,B23,'Aday Takibi'!$G$6:$G$105,"İşe Alındı"))</f>
      </c>
      <c r="K23" s="12">
        <f>IF(B23="","",MAX(0,G23-J23))</f>
      </c>
      <c r="L23" s="12">
        <f>IF(OR(B23="",E23=""),"",TODAY()-E23)</f>
      </c>
      <c r="M23" s="11">
        <f>IF(B23="","",IF(K23=0,"Tamamlandı",IF(AND(F23&lt;&gt;"",TODAY()&gt;F23),"Gecikti","Devam Ediyor")))</f>
      </c>
      <c r="N23" s="17"/>
    </row>
    <row r="24" spans="1:14" x14ac:dyDescent="0.25">
      <c r="A24" s="6">
        <v>19</v>
      </c>
      <c r="B24" s="15"/>
      <c r="C24" s="15"/>
      <c r="D24" s="15"/>
      <c r="E24" s="14"/>
      <c r="F24" s="14"/>
      <c r="G24" s="19"/>
      <c r="H24" s="12">
        <f>IF(B24="","",COUNTIF('Aday Takibi'!$C$6:$C$105,B24))</f>
      </c>
      <c r="I24" s="12">
        <f>IF(B24="","",COUNTIFS('Aday Takibi'!$C$6:$C$105,B24,'Aday Takibi'!$M$6:$M$105,"Açık"))</f>
      </c>
      <c r="J24" s="12">
        <f>IF(B24="","",COUNTIFS('Aday Takibi'!$C$6:$C$105,B24,'Aday Takibi'!$G$6:$G$105,"İşe Alındı"))</f>
      </c>
      <c r="K24" s="12">
        <f>IF(B24="","",MAX(0,G24-J24))</f>
      </c>
      <c r="L24" s="12">
        <f>IF(OR(B24="",E24=""),"",TODAY()-E24)</f>
      </c>
      <c r="M24" s="11">
        <f>IF(B24="","",IF(K24=0,"Tamamlandı",IF(AND(F24&lt;&gt;"",TODAY()&gt;F24),"Gecikti","Devam Ediyor")))</f>
      </c>
      <c r="N24" s="17"/>
    </row>
    <row r="25" spans="1:14" x14ac:dyDescent="0.25">
      <c r="A25" s="6">
        <v>20</v>
      </c>
      <c r="B25" s="15"/>
      <c r="C25" s="15"/>
      <c r="D25" s="15"/>
      <c r="E25" s="14"/>
      <c r="F25" s="14"/>
      <c r="G25" s="19"/>
      <c r="H25" s="12">
        <f>IF(B25="","",COUNTIF('Aday Takibi'!$C$6:$C$105,B25))</f>
      </c>
      <c r="I25" s="12">
        <f>IF(B25="","",COUNTIFS('Aday Takibi'!$C$6:$C$105,B25,'Aday Takibi'!$M$6:$M$105,"Açık"))</f>
      </c>
      <c r="J25" s="12">
        <f>IF(B25="","",COUNTIFS('Aday Takibi'!$C$6:$C$105,B25,'Aday Takibi'!$G$6:$G$105,"İşe Alındı"))</f>
      </c>
      <c r="K25" s="12">
        <f>IF(B25="","",MAX(0,G25-J25))</f>
      </c>
      <c r="L25" s="12">
        <f>IF(OR(B25="",E25=""),"",TODAY()-E25)</f>
      </c>
      <c r="M25" s="11">
        <f>IF(B25="","",IF(K25=0,"Tamamlandı",IF(AND(F25&lt;&gt;"",TODAY()&gt;F25),"Gecikti","Devam Ediyor")))</f>
      </c>
      <c r="N25" s="17"/>
    </row>
    <row r="26" spans="1:14" x14ac:dyDescent="0.25">
      <c r="A26" s="6">
        <v>21</v>
      </c>
      <c r="B26" s="15"/>
      <c r="C26" s="15"/>
      <c r="D26" s="15"/>
      <c r="E26" s="14"/>
      <c r="F26" s="14"/>
      <c r="G26" s="19"/>
      <c r="H26" s="12">
        <f>IF(B26="","",COUNTIF('Aday Takibi'!$C$6:$C$105,B26))</f>
      </c>
      <c r="I26" s="12">
        <f>IF(B26="","",COUNTIFS('Aday Takibi'!$C$6:$C$105,B26,'Aday Takibi'!$M$6:$M$105,"Açık"))</f>
      </c>
      <c r="J26" s="12">
        <f>IF(B26="","",COUNTIFS('Aday Takibi'!$C$6:$C$105,B26,'Aday Takibi'!$G$6:$G$105,"İşe Alındı"))</f>
      </c>
      <c r="K26" s="12">
        <f>IF(B26="","",MAX(0,G26-J26))</f>
      </c>
      <c r="L26" s="12">
        <f>IF(OR(B26="",E26=""),"",TODAY()-E26)</f>
      </c>
      <c r="M26" s="11">
        <f>IF(B26="","",IF(K26=0,"Tamamlandı",IF(AND(F26&lt;&gt;"",TODAY()&gt;F26),"Gecikti","Devam Ediyor")))</f>
      </c>
      <c r="N26" s="17"/>
    </row>
    <row r="27" spans="1:14" x14ac:dyDescent="0.25">
      <c r="A27" s="6">
        <v>22</v>
      </c>
      <c r="B27" s="15"/>
      <c r="C27" s="15"/>
      <c r="D27" s="15"/>
      <c r="E27" s="14"/>
      <c r="F27" s="14"/>
      <c r="G27" s="19"/>
      <c r="H27" s="12">
        <f>IF(B27="","",COUNTIF('Aday Takibi'!$C$6:$C$105,B27))</f>
      </c>
      <c r="I27" s="12">
        <f>IF(B27="","",COUNTIFS('Aday Takibi'!$C$6:$C$105,B27,'Aday Takibi'!$M$6:$M$105,"Açık"))</f>
      </c>
      <c r="J27" s="12">
        <f>IF(B27="","",COUNTIFS('Aday Takibi'!$C$6:$C$105,B27,'Aday Takibi'!$G$6:$G$105,"İşe Alındı"))</f>
      </c>
      <c r="K27" s="12">
        <f>IF(B27="","",MAX(0,G27-J27))</f>
      </c>
      <c r="L27" s="12">
        <f>IF(OR(B27="",E27=""),"",TODAY()-E27)</f>
      </c>
      <c r="M27" s="11">
        <f>IF(B27="","",IF(K27=0,"Tamamlandı",IF(AND(F27&lt;&gt;"",TODAY()&gt;F27),"Gecikti","Devam Ediyor")))</f>
      </c>
      <c r="N27" s="17"/>
    </row>
    <row r="28" spans="1:14" x14ac:dyDescent="0.25">
      <c r="A28" s="6">
        <v>23</v>
      </c>
      <c r="B28" s="15"/>
      <c r="C28" s="15"/>
      <c r="D28" s="15"/>
      <c r="E28" s="14"/>
      <c r="F28" s="14"/>
      <c r="G28" s="19"/>
      <c r="H28" s="12">
        <f>IF(B28="","",COUNTIF('Aday Takibi'!$C$6:$C$105,B28))</f>
      </c>
      <c r="I28" s="12">
        <f>IF(B28="","",COUNTIFS('Aday Takibi'!$C$6:$C$105,B28,'Aday Takibi'!$M$6:$M$105,"Açık"))</f>
      </c>
      <c r="J28" s="12">
        <f>IF(B28="","",COUNTIFS('Aday Takibi'!$C$6:$C$105,B28,'Aday Takibi'!$G$6:$G$105,"İşe Alındı"))</f>
      </c>
      <c r="K28" s="12">
        <f>IF(B28="","",MAX(0,G28-J28))</f>
      </c>
      <c r="L28" s="12">
        <f>IF(OR(B28="",E28=""),"",TODAY()-E28)</f>
      </c>
      <c r="M28" s="11">
        <f>IF(B28="","",IF(K28=0,"Tamamlandı",IF(AND(F28&lt;&gt;"",TODAY()&gt;F28),"Gecikti","Devam Ediyor")))</f>
      </c>
      <c r="N28" s="17"/>
    </row>
    <row r="29" spans="1:14" x14ac:dyDescent="0.25">
      <c r="A29" s="6">
        <v>24</v>
      </c>
      <c r="B29" s="15"/>
      <c r="C29" s="15"/>
      <c r="D29" s="15"/>
      <c r="E29" s="14"/>
      <c r="F29" s="14"/>
      <c r="G29" s="19"/>
      <c r="H29" s="12">
        <f>IF(B29="","",COUNTIF('Aday Takibi'!$C$6:$C$105,B29))</f>
      </c>
      <c r="I29" s="12">
        <f>IF(B29="","",COUNTIFS('Aday Takibi'!$C$6:$C$105,B29,'Aday Takibi'!$M$6:$M$105,"Açık"))</f>
      </c>
      <c r="J29" s="12">
        <f>IF(B29="","",COUNTIFS('Aday Takibi'!$C$6:$C$105,B29,'Aday Takibi'!$G$6:$G$105,"İşe Alındı"))</f>
      </c>
      <c r="K29" s="12">
        <f>IF(B29="","",MAX(0,G29-J29))</f>
      </c>
      <c r="L29" s="12">
        <f>IF(OR(B29="",E29=""),"",TODAY()-E29)</f>
      </c>
      <c r="M29" s="11">
        <f>IF(B29="","",IF(K29=0,"Tamamlandı",IF(AND(F29&lt;&gt;"",TODAY()&gt;F29),"Gecikti","Devam Ediyor")))</f>
      </c>
      <c r="N29" s="17"/>
    </row>
    <row r="30" spans="1:14" x14ac:dyDescent="0.25">
      <c r="A30" s="6">
        <v>25</v>
      </c>
      <c r="B30" s="15"/>
      <c r="C30" s="15"/>
      <c r="D30" s="15"/>
      <c r="E30" s="14"/>
      <c r="F30" s="14"/>
      <c r="G30" s="19"/>
      <c r="H30" s="12">
        <f>IF(B30="","",COUNTIF('Aday Takibi'!$C$6:$C$105,B30))</f>
      </c>
      <c r="I30" s="12">
        <f>IF(B30="","",COUNTIFS('Aday Takibi'!$C$6:$C$105,B30,'Aday Takibi'!$M$6:$M$105,"Açık"))</f>
      </c>
      <c r="J30" s="12">
        <f>IF(B30="","",COUNTIFS('Aday Takibi'!$C$6:$C$105,B30,'Aday Takibi'!$G$6:$G$105,"İşe Alındı"))</f>
      </c>
      <c r="K30" s="12">
        <f>IF(B30="","",MAX(0,G30-J30))</f>
      </c>
      <c r="L30" s="12">
        <f>IF(OR(B30="",E30=""),"",TODAY()-E30)</f>
      </c>
      <c r="M30" s="11">
        <f>IF(B30="","",IF(K30=0,"Tamamlandı",IF(AND(F30&lt;&gt;"",TODAY()&gt;F30),"Gecikti","Devam Ediyor")))</f>
      </c>
      <c r="N30" s="17"/>
    </row>
    <row r="31" spans="1:14" x14ac:dyDescent="0.25">
      <c r="A31" s="6">
        <v>26</v>
      </c>
      <c r="B31" s="15"/>
      <c r="C31" s="15"/>
      <c r="D31" s="15"/>
      <c r="E31" s="14"/>
      <c r="F31" s="14"/>
      <c r="G31" s="19"/>
      <c r="H31" s="12">
        <f>IF(B31="","",COUNTIF('Aday Takibi'!$C$6:$C$105,B31))</f>
      </c>
      <c r="I31" s="12">
        <f>IF(B31="","",COUNTIFS('Aday Takibi'!$C$6:$C$105,B31,'Aday Takibi'!$M$6:$M$105,"Açık"))</f>
      </c>
      <c r="J31" s="12">
        <f>IF(B31="","",COUNTIFS('Aday Takibi'!$C$6:$C$105,B31,'Aday Takibi'!$G$6:$G$105,"İşe Alındı"))</f>
      </c>
      <c r="K31" s="12">
        <f>IF(B31="","",MAX(0,G31-J31))</f>
      </c>
      <c r="L31" s="12">
        <f>IF(OR(B31="",E31=""),"",TODAY()-E31)</f>
      </c>
      <c r="M31" s="11">
        <f>IF(B31="","",IF(K31=0,"Tamamlandı",IF(AND(F31&lt;&gt;"",TODAY()&gt;F31),"Gecikti","Devam Ediyor")))</f>
      </c>
      <c r="N31" s="17"/>
    </row>
    <row r="32" spans="1:14" x14ac:dyDescent="0.25">
      <c r="A32" s="6">
        <v>27</v>
      </c>
      <c r="B32" s="15"/>
      <c r="C32" s="15"/>
      <c r="D32" s="15"/>
      <c r="E32" s="14"/>
      <c r="F32" s="14"/>
      <c r="G32" s="19"/>
      <c r="H32" s="12">
        <f>IF(B32="","",COUNTIF('Aday Takibi'!$C$6:$C$105,B32))</f>
      </c>
      <c r="I32" s="12">
        <f>IF(B32="","",COUNTIFS('Aday Takibi'!$C$6:$C$105,B32,'Aday Takibi'!$M$6:$M$105,"Açık"))</f>
      </c>
      <c r="J32" s="12">
        <f>IF(B32="","",COUNTIFS('Aday Takibi'!$C$6:$C$105,B32,'Aday Takibi'!$G$6:$G$105,"İşe Alındı"))</f>
      </c>
      <c r="K32" s="12">
        <f>IF(B32="","",MAX(0,G32-J32))</f>
      </c>
      <c r="L32" s="12">
        <f>IF(OR(B32="",E32=""),"",TODAY()-E32)</f>
      </c>
      <c r="M32" s="11">
        <f>IF(B32="","",IF(K32=0,"Tamamlandı",IF(AND(F32&lt;&gt;"",TODAY()&gt;F32),"Gecikti","Devam Ediyor")))</f>
      </c>
      <c r="N32" s="17"/>
    </row>
    <row r="33" spans="1:14" x14ac:dyDescent="0.25">
      <c r="A33" s="6">
        <v>28</v>
      </c>
      <c r="B33" s="15"/>
      <c r="C33" s="15"/>
      <c r="D33" s="15"/>
      <c r="E33" s="14"/>
      <c r="F33" s="14"/>
      <c r="G33" s="19"/>
      <c r="H33" s="12">
        <f>IF(B33="","",COUNTIF('Aday Takibi'!$C$6:$C$105,B33))</f>
      </c>
      <c r="I33" s="12">
        <f>IF(B33="","",COUNTIFS('Aday Takibi'!$C$6:$C$105,B33,'Aday Takibi'!$M$6:$M$105,"Açık"))</f>
      </c>
      <c r="J33" s="12">
        <f>IF(B33="","",COUNTIFS('Aday Takibi'!$C$6:$C$105,B33,'Aday Takibi'!$G$6:$G$105,"İşe Alındı"))</f>
      </c>
      <c r="K33" s="12">
        <f>IF(B33="","",MAX(0,G33-J33))</f>
      </c>
      <c r="L33" s="12">
        <f>IF(OR(B33="",E33=""),"",TODAY()-E33)</f>
      </c>
      <c r="M33" s="11">
        <f>IF(B33="","",IF(K33=0,"Tamamlandı",IF(AND(F33&lt;&gt;"",TODAY()&gt;F33),"Gecikti","Devam Ediyor")))</f>
      </c>
      <c r="N33" s="17"/>
    </row>
    <row r="34" spans="1:14" x14ac:dyDescent="0.25">
      <c r="A34" s="6">
        <v>29</v>
      </c>
      <c r="B34" s="15"/>
      <c r="C34" s="15"/>
      <c r="D34" s="15"/>
      <c r="E34" s="14"/>
      <c r="F34" s="14"/>
      <c r="G34" s="19"/>
      <c r="H34" s="12">
        <f>IF(B34="","",COUNTIF('Aday Takibi'!$C$6:$C$105,B34))</f>
      </c>
      <c r="I34" s="12">
        <f>IF(B34="","",COUNTIFS('Aday Takibi'!$C$6:$C$105,B34,'Aday Takibi'!$M$6:$M$105,"Açık"))</f>
      </c>
      <c r="J34" s="12">
        <f>IF(B34="","",COUNTIFS('Aday Takibi'!$C$6:$C$105,B34,'Aday Takibi'!$G$6:$G$105,"İşe Alındı"))</f>
      </c>
      <c r="K34" s="12">
        <f>IF(B34="","",MAX(0,G34-J34))</f>
      </c>
      <c r="L34" s="12">
        <f>IF(OR(B34="",E34=""),"",TODAY()-E34)</f>
      </c>
      <c r="M34" s="11">
        <f>IF(B34="","",IF(K34=0,"Tamamlandı",IF(AND(F34&lt;&gt;"",TODAY()&gt;F34),"Gecikti","Devam Ediyor")))</f>
      </c>
      <c r="N34" s="17"/>
    </row>
    <row r="35" spans="1:14" x14ac:dyDescent="0.25">
      <c r="A35" s="6">
        <v>30</v>
      </c>
      <c r="B35" s="15"/>
      <c r="C35" s="15"/>
      <c r="D35" s="15"/>
      <c r="E35" s="14"/>
      <c r="F35" s="14"/>
      <c r="G35" s="19"/>
      <c r="H35" s="12">
        <f>IF(B35="","",COUNTIF('Aday Takibi'!$C$6:$C$105,B35))</f>
      </c>
      <c r="I35" s="12">
        <f>IF(B35="","",COUNTIFS('Aday Takibi'!$C$6:$C$105,B35,'Aday Takibi'!$M$6:$M$105,"Açık"))</f>
      </c>
      <c r="J35" s="12">
        <f>IF(B35="","",COUNTIFS('Aday Takibi'!$C$6:$C$105,B35,'Aday Takibi'!$G$6:$G$105,"İşe Alındı"))</f>
      </c>
      <c r="K35" s="12">
        <f>IF(B35="","",MAX(0,G35-J35))</f>
      </c>
      <c r="L35" s="12">
        <f>IF(OR(B35="",E35=""),"",TODAY()-E35)</f>
      </c>
      <c r="M35" s="11">
        <f>IF(B35="","",IF(K35=0,"Tamamlandı",IF(AND(F35&lt;&gt;"",TODAY()&gt;F35),"Gecikti","Devam Ediyor")))</f>
      </c>
      <c r="N35" s="17"/>
    </row>
  </sheetData>
  <autoFilter ref="A5:N5"/>
  <conditionalFormatting sqref="K6:K35">
    <cfRule type="cellIs" dxfId="7" priority="1" operator="greaterThan">
      <formula>0</formula>
    </cfRule>
  </conditionalFormatting>
  <conditionalFormatting sqref="M6:M35">
    <cfRule type="cellIs" dxfId="8" priority="1" operator="equal">
      <formula>"Gecikti"</formula>
    </cfRule>
  </conditionalFormatting>
  <conditionalFormatting sqref="M6:M35">
    <cfRule type="cellIs" dxfId="9" priority="1" operator="equal">
      <formula>"Tamamlandı"</formula>
    </cfRule>
  </conditionalFormatting>
  <dataValidations count="2">
    <dataValidation type="date" operator="greaterThan" allowBlank="1" showErrorMessage="1" error="Geçerli bir tarih girin (GG.AA.YYYY)." sqref="E10:F35">
      <formula1>18264</formula1>
    </dataValidation>
    <dataValidation type="date" operator="greaterThan" allowBlank="1" showErrorMessage="1" error="Geçerli bir tarih girin (GG.AA.YYYY)." sqref="E6:F3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54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0" t="s">
        <v>55</v>
      </c>
    </row>
    <row r="6" ht="20" customHeight="1" spans="2:4" x14ac:dyDescent="0.25">
      <c r="B6" s="21" t="s">
        <v>56</v>
      </c>
      <c r="C6" s="22">
        <v>7</v>
      </c>
      <c r="D6" s="23" t="s">
        <v>57</v>
      </c>
    </row>
    <row r="7" ht="24" customHeight="1" spans="2:2" x14ac:dyDescent="0.25">
      <c r="B7" s="20" t="s">
        <v>58</v>
      </c>
    </row>
    <row r="8" ht="20" customHeight="1" spans="2:4" x14ac:dyDescent="0.25">
      <c r="B8" s="21" t="s">
        <v>59</v>
      </c>
      <c r="C8" s="24">
        <f>COUNTA('Aday Takibi'!$B$6:$B$105)</f>
      </c>
    </row>
    <row r="9" ht="20" customHeight="1" spans="2:4" x14ac:dyDescent="0.25">
      <c r="B9" s="21" t="s">
        <v>60</v>
      </c>
      <c r="C9" s="24">
        <f>COUNTIF('Aday Takibi'!$M$6:$M$105,"Açık")</f>
      </c>
    </row>
    <row r="10" ht="20" customHeight="1" spans="2:4" x14ac:dyDescent="0.25">
      <c r="B10" s="21" t="s">
        <v>61</v>
      </c>
      <c r="C10" s="24">
        <f>COUNTIF('Aday Takibi'!$G$6:$G$105,"İşe Alındı")</f>
      </c>
    </row>
    <row r="11" ht="20" customHeight="1" spans="2:4" x14ac:dyDescent="0.25">
      <c r="B11" s="21" t="s">
        <v>62</v>
      </c>
      <c r="C11" s="25">
        <f>IFERROR(C10/C8,0)</f>
      </c>
    </row>
    <row r="12" ht="20" customHeight="1" spans="2:4" x14ac:dyDescent="0.25">
      <c r="B12" s="21" t="s">
        <v>63</v>
      </c>
      <c r="C12" s="25">
        <f>IFERROR(C10/(C10+COUNTIF('Aday Takibi'!$G$6:$G$105,"Teklif Reddedildi")),0)</f>
      </c>
      <c r="D12" s="23" t="s">
        <v>64</v>
      </c>
    </row>
    <row r="13" ht="20" customHeight="1" spans="2:4" x14ac:dyDescent="0.25">
      <c r="B13" s="21" t="s">
        <v>65</v>
      </c>
      <c r="C13" s="26">
        <f>IFERROR(AVERAGE('Aday Takibi'!$P$6:$P$105),0)</f>
      </c>
      <c r="D13" s="23" t="s">
        <v>66</v>
      </c>
    </row>
    <row r="14" ht="20" customHeight="1" spans="2:4" x14ac:dyDescent="0.25">
      <c r="B14" s="21" t="s">
        <v>67</v>
      </c>
      <c r="C14" s="24">
        <f>IF(COUNT('Aday Takibi'!$P$6:$P$105)=0,0,MAX('Aday Takibi'!$P$6:$P$105))</f>
      </c>
    </row>
    <row r="15" ht="20" customHeight="1" spans="2:4" x14ac:dyDescent="0.25">
      <c r="B15" s="21" t="s">
        <v>68</v>
      </c>
      <c r="C15" s="26">
        <f>IFERROR(AVERAGEIF('Aday Takibi'!$M$6:$M$105,"Açık",'Aday Takibi'!$N$6:$N$105),0)</f>
      </c>
    </row>
    <row r="16" ht="20" customHeight="1" spans="2:4" x14ac:dyDescent="0.25">
      <c r="B16" s="21" t="s">
        <v>69</v>
      </c>
      <c r="C16" s="24">
        <f>COUNTIF('Aday Takibi'!$O$6:$O$105,"&gt;"&amp;C6)</f>
      </c>
      <c r="D16" s="23" t="s">
        <v>70</v>
      </c>
    </row>
    <row r="17" ht="20" customHeight="1" spans="2:4" x14ac:dyDescent="0.25">
      <c r="B17" s="21" t="s">
        <v>71</v>
      </c>
      <c r="C17" s="24">
        <f>SUM('Pozisyonlar'!$K$6:$K$35)</f>
      </c>
    </row>
    <row r="18" ht="24" customHeight="1" spans="2:2" x14ac:dyDescent="0.25">
      <c r="B18" s="20" t="s">
        <v>72</v>
      </c>
    </row>
    <row r="19" ht="20" customHeight="1" spans="2:4" x14ac:dyDescent="0.25">
      <c r="B19" s="21" t="s">
        <v>73</v>
      </c>
      <c r="C19" s="24">
        <f>COUNTIF('Aday Takibi'!$G$6:$G$105,"Başvuru")</f>
      </c>
    </row>
    <row r="20" ht="20" customHeight="1" spans="2:4" x14ac:dyDescent="0.25">
      <c r="B20" s="21" t="s">
        <v>74</v>
      </c>
      <c r="C20" s="24">
        <f>COUNTIF('Aday Takibi'!$G$6:$G$105,"Ön Eleme")</f>
      </c>
    </row>
    <row r="21" ht="20" customHeight="1" spans="2:4" x14ac:dyDescent="0.25">
      <c r="B21" s="21" t="s">
        <v>75</v>
      </c>
      <c r="C21" s="24">
        <f>COUNTIF('Aday Takibi'!$G$6:$G$105,"Telefon Görüşmesi")</f>
      </c>
    </row>
    <row r="22" ht="20" customHeight="1" spans="2:4" x14ac:dyDescent="0.25">
      <c r="B22" s="21" t="s">
        <v>35</v>
      </c>
      <c r="C22" s="24">
        <f>COUNTIF('Aday Takibi'!$G$6:$G$105,"Mülakat")</f>
      </c>
    </row>
    <row r="23" ht="20" customHeight="1" spans="2:4" x14ac:dyDescent="0.25">
      <c r="B23" s="21" t="s">
        <v>76</v>
      </c>
      <c r="C23" s="24">
        <f>COUNTIF('Aday Takibi'!$G$6:$G$105,"Teknik Değerlendirme")</f>
      </c>
    </row>
    <row r="24" ht="20" customHeight="1" spans="2:4" x14ac:dyDescent="0.25">
      <c r="B24" s="21" t="s">
        <v>77</v>
      </c>
      <c r="C24" s="24">
        <f>COUNTIF('Aday Takibi'!$G$6:$G$105,"Referans Kontrolü")</f>
      </c>
    </row>
    <row r="25" ht="20" customHeight="1" spans="2:4" x14ac:dyDescent="0.25">
      <c r="B25" s="21" t="s">
        <v>40</v>
      </c>
      <c r="C25" s="24">
        <f>COUNTIF('Aday Takibi'!$G$6:$G$105,"Teklif")</f>
      </c>
    </row>
    <row r="26" ht="20" customHeight="1" spans="2:4" x14ac:dyDescent="0.25">
      <c r="B26" s="21" t="s">
        <v>24</v>
      </c>
      <c r="C26" s="24">
        <f>COUNTIF('Aday Takibi'!$G$6:$G$105,"İşe Alındı")</f>
      </c>
    </row>
    <row r="27" ht="20" customHeight="1" spans="2:4" x14ac:dyDescent="0.25">
      <c r="B27" s="21" t="s">
        <v>29</v>
      </c>
      <c r="C27" s="24">
        <f>COUNTIF('Aday Takibi'!$G$6:$G$105,"Reddedildi")</f>
      </c>
    </row>
    <row r="28" ht="20" customHeight="1" spans="2:4" x14ac:dyDescent="0.25">
      <c r="B28" s="21" t="s">
        <v>78</v>
      </c>
      <c r="C28" s="24">
        <f>COUNTIF('Aday Takibi'!$G$6:$G$105,"Aday Çekildi")</f>
      </c>
    </row>
    <row r="29" ht="20" customHeight="1" spans="2:4" x14ac:dyDescent="0.25">
      <c r="B29" s="21" t="s">
        <v>79</v>
      </c>
      <c r="C29" s="24">
        <f>COUNTIF('Aday Takibi'!$G$6:$G$105,"Teklif Reddedildi")</f>
      </c>
    </row>
    <row r="30" ht="24" customHeight="1" spans="2:2" x14ac:dyDescent="0.25">
      <c r="B30" s="20" t="s">
        <v>80</v>
      </c>
    </row>
    <row r="31" ht="20" customHeight="1" spans="2:4" x14ac:dyDescent="0.25">
      <c r="B31" s="21" t="s">
        <v>23</v>
      </c>
      <c r="C31" s="24">
        <f>COUNTIF('Aday Takibi'!$E$6:$E$105,"Kariyer sitesi")</f>
      </c>
    </row>
    <row r="32" ht="20" customHeight="1" spans="2:4" x14ac:dyDescent="0.25">
      <c r="B32" s="21" t="s">
        <v>81</v>
      </c>
      <c r="C32" s="24">
        <f>COUNTIF('Aday Takibi'!$E$6:$E$105,"Şirket web sitesi")</f>
      </c>
    </row>
    <row r="33" ht="20" customHeight="1" spans="2:4" x14ac:dyDescent="0.25">
      <c r="B33" s="21" t="s">
        <v>34</v>
      </c>
      <c r="C33" s="24">
        <f>COUNTIF('Aday Takibi'!$E$6:$E$105,"LinkedIn / sosyal ağ")</f>
      </c>
    </row>
    <row r="34" ht="20" customHeight="1" spans="2:4" x14ac:dyDescent="0.25">
      <c r="B34" s="21" t="s">
        <v>28</v>
      </c>
      <c r="C34" s="24">
        <f>COUNTIF('Aday Takibi'!$E$6:$E$105,"Çalışan referansı")</f>
      </c>
    </row>
    <row r="35" ht="20" customHeight="1" spans="2:4" x14ac:dyDescent="0.25">
      <c r="B35" s="21" t="s">
        <v>82</v>
      </c>
      <c r="C35" s="24">
        <f>COUNTIF('Aday Takibi'!$E$6:$E$105,"İŞKUR")</f>
      </c>
    </row>
    <row r="36" ht="20" customHeight="1" spans="2:4" x14ac:dyDescent="0.25">
      <c r="B36" s="21" t="s">
        <v>39</v>
      </c>
      <c r="C36" s="24">
        <f>COUNTIF('Aday Takibi'!$E$6:$E$105,"Danışmanlık firması")</f>
      </c>
    </row>
    <row r="37" ht="20" customHeight="1" spans="2:4" x14ac:dyDescent="0.25">
      <c r="B37" s="21" t="s">
        <v>83</v>
      </c>
      <c r="C37" s="24">
        <f>COUNTIF('Aday Takibi'!$E$6:$E$105,"Üniversite / staj")</f>
      </c>
    </row>
    <row r="38" ht="20" customHeight="1" spans="2:4" x14ac:dyDescent="0.25">
      <c r="B38" s="21" t="s">
        <v>84</v>
      </c>
      <c r="C38" s="24">
        <f>COUNTIF('Aday Takibi'!$E$6:$E$105,"Doğrudan başvuru")</f>
      </c>
    </row>
    <row r="39" ht="20" customHeight="1" spans="2:4" x14ac:dyDescent="0.25">
      <c r="B39" s="21" t="s">
        <v>85</v>
      </c>
      <c r="C39" s="24">
        <f>COUNTIF('Aday Takibi'!$E$6:$E$105,"Yetenek havuzu")</f>
      </c>
    </row>
    <row r="40" ht="20" customHeight="1" spans="2:4" x14ac:dyDescent="0.25">
      <c r="B40" s="21" t="s">
        <v>86</v>
      </c>
      <c r="C40" s="24">
        <f>COUNTIF('Aday Takibi'!$E$6:$E$105,"İç aday")</f>
      </c>
    </row>
    <row r="41" ht="20" customHeight="1" spans="2:4" x14ac:dyDescent="0.25">
      <c r="B41" s="21" t="s">
        <v>87</v>
      </c>
      <c r="C41" s="24">
        <f>COUNTIF('Aday Takibi'!$E$6:$E$105,"Diğer")</f>
      </c>
    </row>
    <row r="42" ht="24" customHeight="1" spans="2:2" x14ac:dyDescent="0.25">
      <c r="B42" s="20" t="s">
        <v>88</v>
      </c>
    </row>
    <row r="43" ht="20" customHeight="1" spans="2:4" x14ac:dyDescent="0.25">
      <c r="B43" s="21" t="s">
        <v>23</v>
      </c>
      <c r="C43" s="24">
        <f>COUNTIFS('Aday Takibi'!$E$6:$E$105,"Kariyer sitesi",'Aday Takibi'!$G$6:$G$105,"İşe Alındı")</f>
      </c>
    </row>
    <row r="44" ht="20" customHeight="1" spans="2:4" x14ac:dyDescent="0.25">
      <c r="B44" s="21" t="s">
        <v>81</v>
      </c>
      <c r="C44" s="24">
        <f>COUNTIFS('Aday Takibi'!$E$6:$E$105,"Şirket web sitesi",'Aday Takibi'!$G$6:$G$105,"İşe Alındı")</f>
      </c>
    </row>
    <row r="45" ht="20" customHeight="1" spans="2:4" x14ac:dyDescent="0.25">
      <c r="B45" s="21" t="s">
        <v>34</v>
      </c>
      <c r="C45" s="24">
        <f>COUNTIFS('Aday Takibi'!$E$6:$E$105,"LinkedIn / sosyal ağ",'Aday Takibi'!$G$6:$G$105,"İşe Alındı")</f>
      </c>
    </row>
    <row r="46" ht="20" customHeight="1" spans="2:4" x14ac:dyDescent="0.25">
      <c r="B46" s="21" t="s">
        <v>28</v>
      </c>
      <c r="C46" s="24">
        <f>COUNTIFS('Aday Takibi'!$E$6:$E$105,"Çalışan referansı",'Aday Takibi'!$G$6:$G$105,"İşe Alındı")</f>
      </c>
    </row>
    <row r="47" ht="20" customHeight="1" spans="2:4" x14ac:dyDescent="0.25">
      <c r="B47" s="21" t="s">
        <v>82</v>
      </c>
      <c r="C47" s="24">
        <f>COUNTIFS('Aday Takibi'!$E$6:$E$105,"İŞKUR",'Aday Takibi'!$G$6:$G$105,"İşe Alındı")</f>
      </c>
    </row>
    <row r="48" ht="20" customHeight="1" spans="2:4" x14ac:dyDescent="0.25">
      <c r="B48" s="21" t="s">
        <v>39</v>
      </c>
      <c r="C48" s="24">
        <f>COUNTIFS('Aday Takibi'!$E$6:$E$105,"Danışmanlık firması",'Aday Takibi'!$G$6:$G$105,"İşe Alındı")</f>
      </c>
    </row>
    <row r="49" ht="20" customHeight="1" spans="2:4" x14ac:dyDescent="0.25">
      <c r="B49" s="21" t="s">
        <v>83</v>
      </c>
      <c r="C49" s="24">
        <f>COUNTIFS('Aday Takibi'!$E$6:$E$105,"Üniversite / staj",'Aday Takibi'!$G$6:$G$105,"İşe Alındı")</f>
      </c>
    </row>
    <row r="50" ht="20" customHeight="1" spans="2:4" x14ac:dyDescent="0.25">
      <c r="B50" s="21" t="s">
        <v>84</v>
      </c>
      <c r="C50" s="24">
        <f>COUNTIFS('Aday Takibi'!$E$6:$E$105,"Doğrudan başvuru",'Aday Takibi'!$G$6:$G$105,"İşe Alındı")</f>
      </c>
    </row>
    <row r="51" ht="20" customHeight="1" spans="2:4" x14ac:dyDescent="0.25">
      <c r="B51" s="21" t="s">
        <v>85</v>
      </c>
      <c r="C51" s="24">
        <f>COUNTIFS('Aday Takibi'!$E$6:$E$105,"Yetenek havuzu",'Aday Takibi'!$G$6:$G$105,"İşe Alındı")</f>
      </c>
    </row>
    <row r="52" ht="20" customHeight="1" spans="2:4" x14ac:dyDescent="0.25">
      <c r="B52" s="21" t="s">
        <v>86</v>
      </c>
      <c r="C52" s="24">
        <f>COUNTIFS('Aday Takibi'!$E$6:$E$105,"İç aday",'Aday Takibi'!$G$6:$G$105,"İşe Alındı")</f>
      </c>
    </row>
    <row r="53" ht="20" customHeight="1" spans="2:4" x14ac:dyDescent="0.25">
      <c r="B53" s="21" t="s">
        <v>87</v>
      </c>
      <c r="C53" s="24">
        <f>COUNTIFS('Aday Takibi'!$E$6:$E$105,"Diğer",'Aday Takibi'!$G$6:$G$105,"İşe Alındı")</f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89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7" t="s">
        <v>90</v>
      </c>
    </row>
    <row r="7" ht="22" customHeight="1" spans="2:2" x14ac:dyDescent="0.25">
      <c r="B7" s="28" t="s">
        <v>91</v>
      </c>
    </row>
    <row r="8" ht="30" customHeight="1" spans="2:2" x14ac:dyDescent="0.25">
      <c r="B8" s="27" t="s">
        <v>92</v>
      </c>
    </row>
    <row r="9" ht="30" customHeight="1" spans="2:2" x14ac:dyDescent="0.25">
      <c r="B9" s="27" t="s">
        <v>93</v>
      </c>
    </row>
    <row r="10" ht="30" customHeight="1" spans="2:2" x14ac:dyDescent="0.25">
      <c r="B10" s="27" t="s">
        <v>94</v>
      </c>
    </row>
    <row r="11" ht="30" customHeight="1" spans="2:2" x14ac:dyDescent="0.25">
      <c r="B11" s="27" t="s">
        <v>95</v>
      </c>
    </row>
    <row r="12" ht="45" customHeight="1" spans="2:2" x14ac:dyDescent="0.25">
      <c r="B12" s="27" t="s">
        <v>96</v>
      </c>
    </row>
    <row r="13" ht="30" customHeight="1" spans="2:2" x14ac:dyDescent="0.25">
      <c r="B13" s="27" t="s">
        <v>97</v>
      </c>
    </row>
    <row r="14" ht="30" customHeight="1" spans="2:2" x14ac:dyDescent="0.25">
      <c r="B14" s="27" t="s">
        <v>98</v>
      </c>
    </row>
    <row r="15" ht="8" customHeight="1" spans="2:2" x14ac:dyDescent="0.25">
      <c r="B15" s="27" t="s">
        <v>99</v>
      </c>
    </row>
    <row r="16" ht="30" customHeight="1" spans="2:2" x14ac:dyDescent="0.25">
      <c r="B16" s="29" t="s">
        <v>100</v>
      </c>
    </row>
    <row r="18" ht="20" customHeight="1" spans="2:2" x14ac:dyDescent="0.25">
      <c r="B18" s="30" t="s">
        <v>101</v>
      </c>
    </row>
    <row r="19" ht="30" customHeight="1" spans="2:2" x14ac:dyDescent="0.25">
      <c r="B19" s="27" t="s">
        <v>102</v>
      </c>
    </row>
    <row r="21" ht="18" customHeight="1" spans="2:2" x14ac:dyDescent="0.25">
      <c r="B21" s="31" t="s">
        <v>103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Aday Takibi</vt:lpstr>
      <vt:lpstr>Pozisyonlar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İşe Alım Süreci Takip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