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Kontrol Listesi" state="visible" r:id="rId4"/>
    <sheet sheetId="2" name="Özet" state="visible" r:id="rId5"/>
    <sheet sheetId="3" name="Nasıl Kullanılır" state="visible" r:id="rId6"/>
  </sheets>
  <definedNames>
    <definedName name="_xlnm.Print_Titles" localSheetId="0">'Kontrol Listesi'!$5:$5</definedName>
  </definedNames>
  <calcPr calcId="171027"/>
</workbook>
</file>

<file path=xl/sharedStrings.xml><?xml version="1.0" encoding="utf-8"?>
<sst xmlns="http://schemas.openxmlformats.org/spreadsheetml/2006/main" count="279" uniqueCount="168">
  <si>
    <t>İK Uyum Denetimi Kontrol Listesi</t>
  </si>
  <si>
    <t>Şirket / İşyeri: [Şirket Unvanı – İşyeri]  ·  Denetim Tarihi: [Tarih]  ·  Denetçi: [Ad Soyad]</t>
  </si>
  <si>
    <t>ikpartner.com  ·  Ücretsiz İK şablonu  ·  0538 949 22 87</t>
  </si>
  <si>
    <t>Sıra</t>
  </si>
  <si>
    <t>Alan</t>
  </si>
  <si>
    <t>Kontrol Maddesi</t>
  </si>
  <si>
    <t>Dayanak</t>
  </si>
  <si>
    <t>Risk Seviyesi</t>
  </si>
  <si>
    <t>Durum</t>
  </si>
  <si>
    <t>Puan</t>
  </si>
  <si>
    <t>Kritik</t>
  </si>
  <si>
    <t>Bulgu / Kanıt</t>
  </si>
  <si>
    <t>Düzeltici Aksiyon</t>
  </si>
  <si>
    <t>Sorumlu</t>
  </si>
  <si>
    <t>Termin</t>
  </si>
  <si>
    <t>Aksiyon Durumu</t>
  </si>
  <si>
    <t>Gecikme</t>
  </si>
  <si>
    <t>Özlük</t>
  </si>
  <si>
    <t>Her çalışan için eksiksiz bir özlük dosyası tutuluyor</t>
  </si>
  <si>
    <t>4857 md. 75</t>
  </si>
  <si>
    <t>Yüksek</t>
  </si>
  <si>
    <t>Özlük dosyasında kimlik, adres, sözleşme ve zorunlu belgeler güncel</t>
  </si>
  <si>
    <t>Orta</t>
  </si>
  <si>
    <t>İşe giriş bildirgeleri yasal süresi içinde SGK'ya veriliyor</t>
  </si>
  <si>
    <t>5510 md. 8</t>
  </si>
  <si>
    <t>İşten ayrılış bildirgeleri doğru çıkış koduyla veriliyor</t>
  </si>
  <si>
    <t>5510 md. 9</t>
  </si>
  <si>
    <t>Ayrılan çalışana çalışma belgesi veriliyor</t>
  </si>
  <si>
    <t>4857 md. 28</t>
  </si>
  <si>
    <t>50 ve üzeri işçili işyerinde %3 engelli istihdamı yükümlülüğü karşılanıyor</t>
  </si>
  <si>
    <t>4857 md. 30</t>
  </si>
  <si>
    <t>Yabancı çalışanların geçerli çalışma izni bulunuyor</t>
  </si>
  <si>
    <t>6735 s. Kanun</t>
  </si>
  <si>
    <t>Sözleşme</t>
  </si>
  <si>
    <t>Tüm çalışanlarla yazılı iş sözleşmesi veya çalışma koşulları belgesi var</t>
  </si>
  <si>
    <t>4857 md. 8</t>
  </si>
  <si>
    <t>Belirli süreli sözleşmelerde objektif neden yazılı olarak belirtilmiş</t>
  </si>
  <si>
    <t>4857 md. 11</t>
  </si>
  <si>
    <t>Deneme süresi en çok 2 ay (TİS ile en çok 4 ay) olarak uygulanıyor</t>
  </si>
  <si>
    <t>4857 md. 15</t>
  </si>
  <si>
    <t>Kısmi süreli, çağrı üzerine ve uzaktan çalışma sözleşmeleri kurallara uygun</t>
  </si>
  <si>
    <t>4857 md. 13-14</t>
  </si>
  <si>
    <t>Çalışma koşullarındaki esaslı değişiklikler yazılı bildirilip onay alınıyor</t>
  </si>
  <si>
    <t>4857 md. 22</t>
  </si>
  <si>
    <t>İç yönetmelik ve politikalar çalışanlara imza karşılığı tebliğ edilmiş</t>
  </si>
  <si>
    <t>İç düzenleme</t>
  </si>
  <si>
    <t>Fesih bildirimleri yazılı, gerekçeli ve ihbar sürelerine uygun yapılıyor</t>
  </si>
  <si>
    <t>4857 md. 17, 19</t>
  </si>
  <si>
    <t>Çalışma Süreleri</t>
  </si>
  <si>
    <t>Haftalık çalışma 45 saati aşmıyor; denkleştirme kayıt altında</t>
  </si>
  <si>
    <t>4857 md. 63</t>
  </si>
  <si>
    <t>Fazla çalışma için çalışanların yazılı onayı alınmış</t>
  </si>
  <si>
    <t>4857 md. 41</t>
  </si>
  <si>
    <t>Yıllık fazla çalışma kişi başı 270 saati aşmıyor</t>
  </si>
  <si>
    <t>Fazla çalışma %50 zamlı ödeniyor veya serbest zaman 6 ay içinde kullandırılıyor</t>
  </si>
  <si>
    <t>Ara dinlenmeleri günlük çalışma süresine uygun veriliyor</t>
  </si>
  <si>
    <t>4857 md. 68</t>
  </si>
  <si>
    <t>Gece çalışması 7,5 saati aşmıyor</t>
  </si>
  <si>
    <t>4857 md. 69</t>
  </si>
  <si>
    <t>Hafta tatili (7 günde kesintisiz en az 24 saat) sağlanıyor</t>
  </si>
  <si>
    <t>4857 md. 46</t>
  </si>
  <si>
    <t>Giriş-çıkış ve puantaj kayıtları düzenli tutuluyor ve saklanıyor</t>
  </si>
  <si>
    <t>İspat / denetim</t>
  </si>
  <si>
    <t>İzin</t>
  </si>
  <si>
    <t>Yıllık izin süreleri kıdeme göre 14 / 20 / 26 gün olarak uygulanıyor</t>
  </si>
  <si>
    <t>4857 md. 53</t>
  </si>
  <si>
    <t>18 yaş ve altı ile 50 yaş ve üzeri çalışanlara en az 20 gün izin veriliyor</t>
  </si>
  <si>
    <t>İzin kayıt belgesi tutuluyor ve çalışanlarca imzalanıyor</t>
  </si>
  <si>
    <t>Yıllık izin yön.</t>
  </si>
  <si>
    <t>Bölünen izinlerde bir bölüm 10 günden az değil</t>
  </si>
  <si>
    <t>4857 md. 56</t>
  </si>
  <si>
    <t>Düşük</t>
  </si>
  <si>
    <t>Mazeret izinleri (evlenme, ölüm vb. 3 gün) uygulanıyor</t>
  </si>
  <si>
    <t>4857 Ek md. 2</t>
  </si>
  <si>
    <t>Doğum ve babalık izinleri güncel mevzuata göre uygulanıyor</t>
  </si>
  <si>
    <t>4857 md. 74</t>
  </si>
  <si>
    <t>Fesihte kullanılmamış yıllık izin ücreti ödeniyor</t>
  </si>
  <si>
    <t>4857 md. 59</t>
  </si>
  <si>
    <t>Ücret</t>
  </si>
  <si>
    <t>Hiçbir çalışanın ücreti asgari ücretin altında değil (2026 brüt 33.030 TL)</t>
  </si>
  <si>
    <t>4857 md. 39</t>
  </si>
  <si>
    <t>Ücretler banka aracılığıyla ve zamanında ödeniyor</t>
  </si>
  <si>
    <t>4857 md. 32</t>
  </si>
  <si>
    <t>Her ödemede ücret hesap pusulası veriliyor</t>
  </si>
  <si>
    <t>4857 md. 37</t>
  </si>
  <si>
    <t>Ücret kesme cezaları gerekçesiyle bildiriliyor ve sınırlara uygun</t>
  </si>
  <si>
    <t>4857 md. 38</t>
  </si>
  <si>
    <t>SGK bildirimleri gerçek ücret ve gün sayısı üzerinden yapılıyor</t>
  </si>
  <si>
    <t>5510 s. Kanun</t>
  </si>
  <si>
    <t>Ücret uygulamalarında eşit davranma ilkesi gözetiliyor</t>
  </si>
  <si>
    <t>4857 md. 5</t>
  </si>
  <si>
    <t>İSG</t>
  </si>
  <si>
    <t>İSG hizmeti (iş güvenliği uzmanı, işyeri hekimi veya OSGB) sağlanıyor</t>
  </si>
  <si>
    <t>6331 md. 6</t>
  </si>
  <si>
    <t>Risk değerlendirmesi tehlike sınıfına uygun aralıkla yenilenmiş</t>
  </si>
  <si>
    <t>6331 md. 10</t>
  </si>
  <si>
    <t>Çalışanlara zorunlu İSG eğitimleri verilmiş ve belgelenmiş</t>
  </si>
  <si>
    <t>6331 md. 17</t>
  </si>
  <si>
    <t>İşe giriş ve periyodik sağlık muayeneleri yapılmış</t>
  </si>
  <si>
    <t>6331 md. 15</t>
  </si>
  <si>
    <t>Acil durum planı hazırlanmış ve tatbikatlar yapılıyor</t>
  </si>
  <si>
    <t>6331 md. 11</t>
  </si>
  <si>
    <t>KKD teslimleri zimmetle kayıt altında ve kullanım denetleniyor</t>
  </si>
  <si>
    <t>6331 s. Kanun</t>
  </si>
  <si>
    <t>İş kazaları kazadan sonraki 3 iş günü içinde SGK'ya bildiriliyor</t>
  </si>
  <si>
    <t>5510 md. 13</t>
  </si>
  <si>
    <t>Gerekli işyerlerinde İSG kurulu ve çalışan temsilcisi belirlenmiş</t>
  </si>
  <si>
    <t>6331 md. 20, 22</t>
  </si>
  <si>
    <t>KVKK</t>
  </si>
  <si>
    <t>Çalışanlara ve adaylara aydınlatma metni sunulmuş</t>
  </si>
  <si>
    <t>6698 md. 10</t>
  </si>
  <si>
    <t>Açık rıza yalnızca gerekli hallerde, ayrı ve özgür iradeyle alınıyor</t>
  </si>
  <si>
    <t>6698 md. 5</t>
  </si>
  <si>
    <t>Kişisel veri envanteri ve saklama-imha politikası hazırlanmış</t>
  </si>
  <si>
    <t>6698 s. Kanun</t>
  </si>
  <si>
    <t>Periyodik imha 6 ayı aşmayan aralıklarla yapılıyor</t>
  </si>
  <si>
    <t>İmha yön.</t>
  </si>
  <si>
    <t>Sağlık ve biyometrik veriler için ek güvenlik önlemleri alınmış</t>
  </si>
  <si>
    <t>6698 md. 6</t>
  </si>
  <si>
    <t>Özlük ve bordro verilerine erişim yetki bazlı sınırlandırılmış</t>
  </si>
  <si>
    <t>6698 md. 12</t>
  </si>
  <si>
    <t>Veri ihlali prosedürü var; Kurul'a en geç 72 saat içinde bildirim planlanmış</t>
  </si>
  <si>
    <t>İlgili kişi başvuruları en geç 30 gün içinde yanıtlanıyor</t>
  </si>
  <si>
    <t>6698 md. 13</t>
  </si>
  <si>
    <t>VERBİS kayıt yükümlülüğü değerlendirilmiş ve kayıt güncel</t>
  </si>
  <si>
    <t>6698 md. 16</t>
  </si>
  <si>
    <t>İK Uyum Denetimi — Özet</t>
  </si>
  <si>
    <t>Genel Sonuç</t>
  </si>
  <si>
    <t>Toplam kontrol maddesi</t>
  </si>
  <si>
    <t>Değerlendirilen madde</t>
  </si>
  <si>
    <t>Kapsam dışı madde</t>
  </si>
  <si>
    <t>Henüz değerlendirilmemiş madde</t>
  </si>
  <si>
    <t>0 olduğunda denetim tamamlanmıştır</t>
  </si>
  <si>
    <t>Uygun</t>
  </si>
  <si>
    <t>Kısmen uygun</t>
  </si>
  <si>
    <t>Uygun değil</t>
  </si>
  <si>
    <t>Genel uyum skoru</t>
  </si>
  <si>
    <t>Toplam puan / (2 × değerlendirilen madde)</t>
  </si>
  <si>
    <t>Kritik bulgu (yüksek risk + uygun değil)</t>
  </si>
  <si>
    <t>Öncelikle kapatılmalı</t>
  </si>
  <si>
    <t>Açık / devam eden aksiyon</t>
  </si>
  <si>
    <t>Termini geçen aksiyon</t>
  </si>
  <si>
    <t>Alan Bazında Uyum Skoru</t>
  </si>
  <si>
    <t>Değerlendirilen madde yoksa boş kalır</t>
  </si>
  <si>
    <t>Denetim Bilgileri</t>
  </si>
  <si>
    <t>Denetim tarihi</t>
  </si>
  <si>
    <t>[Tarih]</t>
  </si>
  <si>
    <t>Denetimi yapan</t>
  </si>
  <si>
    <t>[Ad Soyad / Unvan]</t>
  </si>
  <si>
    <t>Kapsam (işyeri / şube)</t>
  </si>
  <si>
    <t>[İşyeri]</t>
  </si>
  <si>
    <t>Bir sonraki denetim</t>
  </si>
  <si>
    <t>Nasıl Kullanılır?</t>
  </si>
  <si>
    <t>Özlük, iş sözleşmeleri, çalışma süreleri, izinler, ücret, iş sağlığı ve güvenliği ile KVKK başlıklarında işyerinin İK uyumunu madde madde değerlendiren; her madde için durum, risk seviyesi, bulgu ve düzeltici aksiyonu kaydedip alan bazında uyum skorunu hesaplayan iç denetim kontrol listesi.</t>
  </si>
  <si>
    <t>Kullanım adımları</t>
  </si>
  <si>
    <t>1. Kontrol Listesi sayfasındaki maddeler hazır gelir. Her madde için kanıtı (dosya, kayıt, bordro, eğitim belgesi vb.) inceleyip Durum sütununda Uygun, Kısmen Uygun, Uygun Değil veya Kapsam Dışı seçin.</t>
  </si>
  <si>
    <t>2. Risk seviyesi önerilen değerlerle doldurulmuştur; işyerinizin büyüklüğüne, sektörüne ve geçmiş denetim bulgularına göre değiştirebilirsiniz.</t>
  </si>
  <si>
    <t>3. Bulgu / Kanıt sütununa incelediğiniz belgeyi veya tespit ettiğiniz eksikliği kısaca yazın. Uygun olmayan her madde için düzeltici aksiyon, sorumlu ve termin belirleyin.</t>
  </si>
  <si>
    <t>4. Puan otomatik verilir: Uygun = 2, Kısmen Uygun = 1, Uygun Değil = 0; Kapsam Dışı maddeler skora katılmaz. Yüksek riskli ve uygun olmayan maddeler KRİTİK olarak işaretlenir.</t>
  </si>
  <si>
    <t>5. Özet sayfası genel ve alan bazında uyum skorunu, kritik bulgu sayısını, açık ve geciken aksiyonları gösterir. Kritik bulgular önceliklidir; kapanışlarını takip toplantılarında ayrıca izleyin.</t>
  </si>
  <si>
    <t>6. Boş satırlara işyerinize özgü maddeleri (sektörel yükümlülükler, TİS hükümleri, iç politikalar) ekleyebilirsiniz.</t>
  </si>
  <si>
    <t>7. Kontrol listesi genel bir tarama aracıdır; mevzuattaki tüm yükümlülükleri kapsamaz. Tutarlar, süreler ve eşikler değişebileceğinden güncel mevzuatı kontrol edin; hukuki risk taşıyan bulgularda hukuk danışmanına başvurun.</t>
  </si>
  <si>
    <t>8. Denetimi en az yılda bir kez ve önemli mevzuat değişikliklerinden sonra tekrarlayın; her denetimi ayrı bir kopya olarak saklayın.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</si>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</sst>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7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1D5888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AF1F8"/>
      </patternFill>
    </fill>
  </fills>
  <borders count="3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3" fontId="7" fillId="3" borderId="2" xfId="0" applyNumberFormat="1" applyFont="1" applyFill="1" applyBorder="1"/>
    <xf numFmtId="0" fontId="7" fillId="3" borderId="2" xfId="0" applyFont="1" applyFill="1" applyBorder="1"/>
    <xf numFmtId="164" fontId="6" fillId="0" borderId="2" xfId="0" applyNumberFormat="1" applyFont="1" applyBorder="1" applyAlignment="1">
      <alignment horizontal="center"/>
    </xf>
    <xf numFmtId="0" fontId="8" fillId="0" borderId="0" xfId="0" applyFont="1"/>
    <xf numFmtId="0" fontId="9" fillId="3" borderId="2" xfId="0" applyFont="1" applyFill="1" applyBorder="1"/>
    <xf numFmtId="3" fontId="10" fillId="0" borderId="2" xfId="0" applyNumberFormat="1" applyFont="1" applyBorder="1" applyAlignment="1">
      <alignment horizontal="right"/>
    </xf>
    <xf numFmtId="0" fontId="11" fillId="0" borderId="0" xfId="0" applyFont="1"/>
    <xf numFmtId="9" fontId="10" fillId="0" borderId="2" xfId="0" applyNumberFormat="1" applyFont="1" applyBorder="1" applyAlignment="1">
      <alignment horizontal="right"/>
    </xf>
    <xf numFmtId="0" fontId="12" fillId="4" borderId="2" xfId="0" applyFont="1" applyFill="1" applyBorder="1" applyAlignment="1">
      <alignment horizontal="right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</cellXfs>
  <cellStyles count="1">
    <cellStyle name="Normal" xfId="0" builtinId="0"/>
  </cellStyles>
  <dxfs count="7">
    <dxf>
      <font>
        <color rgb="FFB42318"/>
      </font>
      <fill>
        <patternFill patternType="solid">
          <bgColor rgb="FFFFFFFF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4" customWidth="1"/>
    <col min="3" max="3" width="70" customWidth="1"/>
    <col min="4" max="4" width="14" customWidth="1"/>
    <col min="6" max="6" width="13" customWidth="1"/>
    <col min="7" max="7" width="6" customWidth="1"/>
    <col min="8" max="8" width="8" customWidth="1"/>
    <col min="9" max="10" width="24" customWidth="1"/>
    <col min="11" max="11" width="13" customWidth="1"/>
    <col min="12" max="12" width="11" customWidth="1"/>
    <col min="13" max="13" width="12" customWidth="1"/>
    <col min="14" max="14" width="1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0" customHeight="1" spans="1:14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ht="18" customHeight="1" spans="1:14" x14ac:dyDescent="0.25">
      <c r="A6" s="6">
        <v>1</v>
      </c>
      <c r="B6" s="7" t="s">
        <v>17</v>
      </c>
      <c r="C6" s="8" t="s">
        <v>18</v>
      </c>
      <c r="D6" s="8" t="s">
        <v>19</v>
      </c>
      <c r="E6" s="7" t="s">
        <v>20</v>
      </c>
      <c r="F6" s="7"/>
      <c r="G6" s="9">
        <f>IF(F6="Uygun",2,IF(F6="Kısmen Uygun",1,IF(F6="Uygun Değil",0,"")))</f>
      </c>
      <c r="H6" s="10">
        <f>IF(AND(F6="Uygun Değil",E6="Yüksek"),"KRİTİK","")</f>
      </c>
      <c r="I6" s="8"/>
      <c r="J6" s="8"/>
      <c r="K6" s="8"/>
      <c r="L6" s="11"/>
      <c r="M6" s="7"/>
      <c r="N6" s="10">
        <f>IF(OR(L6="",M6="Kapandı"),"",IF(TODAY()&gt;L6,"Gecikmede",""))</f>
      </c>
    </row>
    <row r="7" ht="18" customHeight="1" spans="1:14" x14ac:dyDescent="0.25">
      <c r="A7" s="6">
        <v>2</v>
      </c>
      <c r="B7" s="7" t="s">
        <v>17</v>
      </c>
      <c r="C7" s="8" t="s">
        <v>21</v>
      </c>
      <c r="D7" s="8" t="s">
        <v>19</v>
      </c>
      <c r="E7" s="7" t="s">
        <v>22</v>
      </c>
      <c r="F7" s="7"/>
      <c r="G7" s="9">
        <f>IF(F7="Uygun",2,IF(F7="Kısmen Uygun",1,IF(F7="Uygun Değil",0,"")))</f>
      </c>
      <c r="H7" s="10">
        <f>IF(AND(F7="Uygun Değil",E7="Yüksek"),"KRİTİK","")</f>
      </c>
      <c r="I7" s="8"/>
      <c r="J7" s="8"/>
      <c r="K7" s="8"/>
      <c r="L7" s="11"/>
      <c r="M7" s="7"/>
      <c r="N7" s="10">
        <f>IF(OR(L7="",M7="Kapandı"),"",IF(TODAY()&gt;L7,"Gecikmede",""))</f>
      </c>
    </row>
    <row r="8" ht="18" customHeight="1" spans="1:14" x14ac:dyDescent="0.25">
      <c r="A8" s="6">
        <v>3</v>
      </c>
      <c r="B8" s="7" t="s">
        <v>17</v>
      </c>
      <c r="C8" s="8" t="s">
        <v>23</v>
      </c>
      <c r="D8" s="8" t="s">
        <v>24</v>
      </c>
      <c r="E8" s="7" t="s">
        <v>20</v>
      </c>
      <c r="F8" s="7"/>
      <c r="G8" s="9">
        <f>IF(F8="Uygun",2,IF(F8="Kısmen Uygun",1,IF(F8="Uygun Değil",0,"")))</f>
      </c>
      <c r="H8" s="10">
        <f>IF(AND(F8="Uygun Değil",E8="Yüksek"),"KRİTİK","")</f>
      </c>
      <c r="I8" s="8"/>
      <c r="J8" s="8"/>
      <c r="K8" s="8"/>
      <c r="L8" s="11"/>
      <c r="M8" s="7"/>
      <c r="N8" s="10">
        <f>IF(OR(L8="",M8="Kapandı"),"",IF(TODAY()&gt;L8,"Gecikmede",""))</f>
      </c>
    </row>
    <row r="9" ht="18" customHeight="1" spans="1:14" x14ac:dyDescent="0.25">
      <c r="A9" s="6">
        <v>4</v>
      </c>
      <c r="B9" s="7" t="s">
        <v>17</v>
      </c>
      <c r="C9" s="8" t="s">
        <v>25</v>
      </c>
      <c r="D9" s="8" t="s">
        <v>26</v>
      </c>
      <c r="E9" s="7" t="s">
        <v>22</v>
      </c>
      <c r="F9" s="7"/>
      <c r="G9" s="9">
        <f>IF(F9="Uygun",2,IF(F9="Kısmen Uygun",1,IF(F9="Uygun Değil",0,"")))</f>
      </c>
      <c r="H9" s="10">
        <f>IF(AND(F9="Uygun Değil",E9="Yüksek"),"KRİTİK","")</f>
      </c>
      <c r="I9" s="8"/>
      <c r="J9" s="8"/>
      <c r="K9" s="8"/>
      <c r="L9" s="11"/>
      <c r="M9" s="7"/>
      <c r="N9" s="10">
        <f>IF(OR(L9="",M9="Kapandı"),"",IF(TODAY()&gt;L9,"Gecikmede",""))</f>
      </c>
    </row>
    <row r="10" ht="18" customHeight="1" spans="1:14" x14ac:dyDescent="0.25">
      <c r="A10" s="6">
        <v>5</v>
      </c>
      <c r="B10" s="7" t="s">
        <v>17</v>
      </c>
      <c r="C10" s="8" t="s">
        <v>27</v>
      </c>
      <c r="D10" s="8" t="s">
        <v>28</v>
      </c>
      <c r="E10" s="7" t="s">
        <v>22</v>
      </c>
      <c r="F10" s="7"/>
      <c r="G10" s="9">
        <f>IF(F10="Uygun",2,IF(F10="Kısmen Uygun",1,IF(F10="Uygun Değil",0,"")))</f>
      </c>
      <c r="H10" s="10">
        <f>IF(AND(F10="Uygun Değil",E10="Yüksek"),"KRİTİK","")</f>
      </c>
      <c r="I10" s="8"/>
      <c r="J10" s="8"/>
      <c r="K10" s="8"/>
      <c r="L10" s="11"/>
      <c r="M10" s="7"/>
      <c r="N10" s="10">
        <f>IF(OR(L10="",M10="Kapandı"),"",IF(TODAY()&gt;L10,"Gecikmede",""))</f>
      </c>
    </row>
    <row r="11" ht="18" customHeight="1" spans="1:14" x14ac:dyDescent="0.25">
      <c r="A11" s="6">
        <v>6</v>
      </c>
      <c r="B11" s="7" t="s">
        <v>17</v>
      </c>
      <c r="C11" s="8" t="s">
        <v>29</v>
      </c>
      <c r="D11" s="8" t="s">
        <v>30</v>
      </c>
      <c r="E11" s="7" t="s">
        <v>20</v>
      </c>
      <c r="F11" s="7"/>
      <c r="G11" s="9">
        <f>IF(F11="Uygun",2,IF(F11="Kısmen Uygun",1,IF(F11="Uygun Değil",0,"")))</f>
      </c>
      <c r="H11" s="10">
        <f>IF(AND(F11="Uygun Değil",E11="Yüksek"),"KRİTİK","")</f>
      </c>
      <c r="I11" s="8"/>
      <c r="J11" s="8"/>
      <c r="K11" s="8"/>
      <c r="L11" s="11"/>
      <c r="M11" s="7"/>
      <c r="N11" s="10">
        <f>IF(OR(L11="",M11="Kapandı"),"",IF(TODAY()&gt;L11,"Gecikmede",""))</f>
      </c>
    </row>
    <row r="12" ht="18" customHeight="1" spans="1:14" x14ac:dyDescent="0.25">
      <c r="A12" s="6">
        <v>7</v>
      </c>
      <c r="B12" s="7" t="s">
        <v>17</v>
      </c>
      <c r="C12" s="8" t="s">
        <v>31</v>
      </c>
      <c r="D12" s="8" t="s">
        <v>32</v>
      </c>
      <c r="E12" s="7" t="s">
        <v>20</v>
      </c>
      <c r="F12" s="7"/>
      <c r="G12" s="9">
        <f>IF(F12="Uygun",2,IF(F12="Kısmen Uygun",1,IF(F12="Uygun Değil",0,"")))</f>
      </c>
      <c r="H12" s="10">
        <f>IF(AND(F12="Uygun Değil",E12="Yüksek"),"KRİTİK","")</f>
      </c>
      <c r="I12" s="8"/>
      <c r="J12" s="8"/>
      <c r="K12" s="8"/>
      <c r="L12" s="11"/>
      <c r="M12" s="7"/>
      <c r="N12" s="10">
        <f>IF(OR(L12="",M12="Kapandı"),"",IF(TODAY()&gt;L12,"Gecikmede",""))</f>
      </c>
    </row>
    <row r="13" ht="18" customHeight="1" spans="1:14" x14ac:dyDescent="0.25">
      <c r="A13" s="6">
        <v>8</v>
      </c>
      <c r="B13" s="7" t="s">
        <v>33</v>
      </c>
      <c r="C13" s="8" t="s">
        <v>34</v>
      </c>
      <c r="D13" s="8" t="s">
        <v>35</v>
      </c>
      <c r="E13" s="7" t="s">
        <v>20</v>
      </c>
      <c r="F13" s="7"/>
      <c r="G13" s="9">
        <f>IF(F13="Uygun",2,IF(F13="Kısmen Uygun",1,IF(F13="Uygun Değil",0,"")))</f>
      </c>
      <c r="H13" s="10">
        <f>IF(AND(F13="Uygun Değil",E13="Yüksek"),"KRİTİK","")</f>
      </c>
      <c r="I13" s="8"/>
      <c r="J13" s="8"/>
      <c r="K13" s="8"/>
      <c r="L13" s="11"/>
      <c r="M13" s="7"/>
      <c r="N13" s="10">
        <f>IF(OR(L13="",M13="Kapandı"),"",IF(TODAY()&gt;L13,"Gecikmede",""))</f>
      </c>
    </row>
    <row r="14" ht="18" customHeight="1" spans="1:14" x14ac:dyDescent="0.25">
      <c r="A14" s="6">
        <v>9</v>
      </c>
      <c r="B14" s="7" t="s">
        <v>33</v>
      </c>
      <c r="C14" s="8" t="s">
        <v>36</v>
      </c>
      <c r="D14" s="8" t="s">
        <v>37</v>
      </c>
      <c r="E14" s="7" t="s">
        <v>22</v>
      </c>
      <c r="F14" s="7"/>
      <c r="G14" s="9">
        <f>IF(F14="Uygun",2,IF(F14="Kısmen Uygun",1,IF(F14="Uygun Değil",0,"")))</f>
      </c>
      <c r="H14" s="10">
        <f>IF(AND(F14="Uygun Değil",E14="Yüksek"),"KRİTİK","")</f>
      </c>
      <c r="I14" s="8"/>
      <c r="J14" s="8"/>
      <c r="K14" s="8"/>
      <c r="L14" s="11"/>
      <c r="M14" s="7"/>
      <c r="N14" s="10">
        <f>IF(OR(L14="",M14="Kapandı"),"",IF(TODAY()&gt;L14,"Gecikmede",""))</f>
      </c>
    </row>
    <row r="15" ht="18" customHeight="1" spans="1:14" x14ac:dyDescent="0.25">
      <c r="A15" s="6">
        <v>10</v>
      </c>
      <c r="B15" s="7" t="s">
        <v>33</v>
      </c>
      <c r="C15" s="8" t="s">
        <v>38</v>
      </c>
      <c r="D15" s="8" t="s">
        <v>39</v>
      </c>
      <c r="E15" s="7" t="s">
        <v>22</v>
      </c>
      <c r="F15" s="7"/>
      <c r="G15" s="9">
        <f>IF(F15="Uygun",2,IF(F15="Kısmen Uygun",1,IF(F15="Uygun Değil",0,"")))</f>
      </c>
      <c r="H15" s="10">
        <f>IF(AND(F15="Uygun Değil",E15="Yüksek"),"KRİTİK","")</f>
      </c>
      <c r="I15" s="8"/>
      <c r="J15" s="8"/>
      <c r="K15" s="8"/>
      <c r="L15" s="11"/>
      <c r="M15" s="7"/>
      <c r="N15" s="10">
        <f>IF(OR(L15="",M15="Kapandı"),"",IF(TODAY()&gt;L15,"Gecikmede",""))</f>
      </c>
    </row>
    <row r="16" ht="18" customHeight="1" spans="1:14" x14ac:dyDescent="0.25">
      <c r="A16" s="6">
        <v>11</v>
      </c>
      <c r="B16" s="7" t="s">
        <v>33</v>
      </c>
      <c r="C16" s="8" t="s">
        <v>40</v>
      </c>
      <c r="D16" s="8" t="s">
        <v>41</v>
      </c>
      <c r="E16" s="7" t="s">
        <v>22</v>
      </c>
      <c r="F16" s="7"/>
      <c r="G16" s="9">
        <f>IF(F16="Uygun",2,IF(F16="Kısmen Uygun",1,IF(F16="Uygun Değil",0,"")))</f>
      </c>
      <c r="H16" s="10">
        <f>IF(AND(F16="Uygun Değil",E16="Yüksek"),"KRİTİK","")</f>
      </c>
      <c r="I16" s="8"/>
      <c r="J16" s="8"/>
      <c r="K16" s="8"/>
      <c r="L16" s="11"/>
      <c r="M16" s="7"/>
      <c r="N16" s="10">
        <f>IF(OR(L16="",M16="Kapandı"),"",IF(TODAY()&gt;L16,"Gecikmede",""))</f>
      </c>
    </row>
    <row r="17" ht="18" customHeight="1" spans="1:14" x14ac:dyDescent="0.25">
      <c r="A17" s="6">
        <v>12</v>
      </c>
      <c r="B17" s="7" t="s">
        <v>33</v>
      </c>
      <c r="C17" s="8" t="s">
        <v>42</v>
      </c>
      <c r="D17" s="8" t="s">
        <v>43</v>
      </c>
      <c r="E17" s="7" t="s">
        <v>20</v>
      </c>
      <c r="F17" s="7"/>
      <c r="G17" s="9">
        <f>IF(F17="Uygun",2,IF(F17="Kısmen Uygun",1,IF(F17="Uygun Değil",0,"")))</f>
      </c>
      <c r="H17" s="10">
        <f>IF(AND(F17="Uygun Değil",E17="Yüksek"),"KRİTİK","")</f>
      </c>
      <c r="I17" s="8"/>
      <c r="J17" s="8"/>
      <c r="K17" s="8"/>
      <c r="L17" s="11"/>
      <c r="M17" s="7"/>
      <c r="N17" s="10">
        <f>IF(OR(L17="",M17="Kapandı"),"",IF(TODAY()&gt;L17,"Gecikmede",""))</f>
      </c>
    </row>
    <row r="18" ht="18" customHeight="1" spans="1:14" x14ac:dyDescent="0.25">
      <c r="A18" s="6">
        <v>13</v>
      </c>
      <c r="B18" s="7" t="s">
        <v>33</v>
      </c>
      <c r="C18" s="8" t="s">
        <v>44</v>
      </c>
      <c r="D18" s="8" t="s">
        <v>45</v>
      </c>
      <c r="E18" s="7" t="s">
        <v>22</v>
      </c>
      <c r="F18" s="7"/>
      <c r="G18" s="9">
        <f>IF(F18="Uygun",2,IF(F18="Kısmen Uygun",1,IF(F18="Uygun Değil",0,"")))</f>
      </c>
      <c r="H18" s="10">
        <f>IF(AND(F18="Uygun Değil",E18="Yüksek"),"KRİTİK","")</f>
      </c>
      <c r="I18" s="8"/>
      <c r="J18" s="8"/>
      <c r="K18" s="8"/>
      <c r="L18" s="11"/>
      <c r="M18" s="7"/>
      <c r="N18" s="10">
        <f>IF(OR(L18="",M18="Kapandı"),"",IF(TODAY()&gt;L18,"Gecikmede",""))</f>
      </c>
    </row>
    <row r="19" ht="18" customHeight="1" spans="1:14" x14ac:dyDescent="0.25">
      <c r="A19" s="6">
        <v>14</v>
      </c>
      <c r="B19" s="7" t="s">
        <v>33</v>
      </c>
      <c r="C19" s="8" t="s">
        <v>46</v>
      </c>
      <c r="D19" s="8" t="s">
        <v>47</v>
      </c>
      <c r="E19" s="7" t="s">
        <v>20</v>
      </c>
      <c r="F19" s="7"/>
      <c r="G19" s="9">
        <f>IF(F19="Uygun",2,IF(F19="Kısmen Uygun",1,IF(F19="Uygun Değil",0,"")))</f>
      </c>
      <c r="H19" s="10">
        <f>IF(AND(F19="Uygun Değil",E19="Yüksek"),"KRİTİK","")</f>
      </c>
      <c r="I19" s="8"/>
      <c r="J19" s="8"/>
      <c r="K19" s="8"/>
      <c r="L19" s="11"/>
      <c r="M19" s="7"/>
      <c r="N19" s="10">
        <f>IF(OR(L19="",M19="Kapandı"),"",IF(TODAY()&gt;L19,"Gecikmede",""))</f>
      </c>
    </row>
    <row r="20" ht="18" customHeight="1" spans="1:14" x14ac:dyDescent="0.25">
      <c r="A20" s="6">
        <v>15</v>
      </c>
      <c r="B20" s="7" t="s">
        <v>48</v>
      </c>
      <c r="C20" s="8" t="s">
        <v>49</v>
      </c>
      <c r="D20" s="8" t="s">
        <v>50</v>
      </c>
      <c r="E20" s="7" t="s">
        <v>20</v>
      </c>
      <c r="F20" s="7"/>
      <c r="G20" s="9">
        <f>IF(F20="Uygun",2,IF(F20="Kısmen Uygun",1,IF(F20="Uygun Değil",0,"")))</f>
      </c>
      <c r="H20" s="10">
        <f>IF(AND(F20="Uygun Değil",E20="Yüksek"),"KRİTİK","")</f>
      </c>
      <c r="I20" s="8"/>
      <c r="J20" s="8"/>
      <c r="K20" s="8"/>
      <c r="L20" s="11"/>
      <c r="M20" s="7"/>
      <c r="N20" s="10">
        <f>IF(OR(L20="",M20="Kapandı"),"",IF(TODAY()&gt;L20,"Gecikmede",""))</f>
      </c>
    </row>
    <row r="21" ht="18" customHeight="1" spans="1:14" x14ac:dyDescent="0.25">
      <c r="A21" s="6">
        <v>16</v>
      </c>
      <c r="B21" s="7" t="s">
        <v>48</v>
      </c>
      <c r="C21" s="8" t="s">
        <v>51</v>
      </c>
      <c r="D21" s="8" t="s">
        <v>52</v>
      </c>
      <c r="E21" s="7" t="s">
        <v>20</v>
      </c>
      <c r="F21" s="7"/>
      <c r="G21" s="9">
        <f>IF(F21="Uygun",2,IF(F21="Kısmen Uygun",1,IF(F21="Uygun Değil",0,"")))</f>
      </c>
      <c r="H21" s="10">
        <f>IF(AND(F21="Uygun Değil",E21="Yüksek"),"KRİTİK","")</f>
      </c>
      <c r="I21" s="8"/>
      <c r="J21" s="8"/>
      <c r="K21" s="8"/>
      <c r="L21" s="11"/>
      <c r="M21" s="7"/>
      <c r="N21" s="10">
        <f>IF(OR(L21="",M21="Kapandı"),"",IF(TODAY()&gt;L21,"Gecikmede",""))</f>
      </c>
    </row>
    <row r="22" ht="18" customHeight="1" spans="1:14" x14ac:dyDescent="0.25">
      <c r="A22" s="6">
        <v>17</v>
      </c>
      <c r="B22" s="7" t="s">
        <v>48</v>
      </c>
      <c r="C22" s="8" t="s">
        <v>53</v>
      </c>
      <c r="D22" s="8" t="s">
        <v>52</v>
      </c>
      <c r="E22" s="7" t="s">
        <v>20</v>
      </c>
      <c r="F22" s="7"/>
      <c r="G22" s="9">
        <f>IF(F22="Uygun",2,IF(F22="Kısmen Uygun",1,IF(F22="Uygun Değil",0,"")))</f>
      </c>
      <c r="H22" s="10">
        <f>IF(AND(F22="Uygun Değil",E22="Yüksek"),"KRİTİK","")</f>
      </c>
      <c r="I22" s="8"/>
      <c r="J22" s="8"/>
      <c r="K22" s="8"/>
      <c r="L22" s="11"/>
      <c r="M22" s="7"/>
      <c r="N22" s="10">
        <f>IF(OR(L22="",M22="Kapandı"),"",IF(TODAY()&gt;L22,"Gecikmede",""))</f>
      </c>
    </row>
    <row r="23" ht="18" customHeight="1" spans="1:14" x14ac:dyDescent="0.25">
      <c r="A23" s="6">
        <v>18</v>
      </c>
      <c r="B23" s="7" t="s">
        <v>48</v>
      </c>
      <c r="C23" s="8" t="s">
        <v>54</v>
      </c>
      <c r="D23" s="8" t="s">
        <v>52</v>
      </c>
      <c r="E23" s="7" t="s">
        <v>20</v>
      </c>
      <c r="F23" s="7"/>
      <c r="G23" s="9">
        <f>IF(F23="Uygun",2,IF(F23="Kısmen Uygun",1,IF(F23="Uygun Değil",0,"")))</f>
      </c>
      <c r="H23" s="10">
        <f>IF(AND(F23="Uygun Değil",E23="Yüksek"),"KRİTİK","")</f>
      </c>
      <c r="I23" s="8"/>
      <c r="J23" s="8"/>
      <c r="K23" s="8"/>
      <c r="L23" s="11"/>
      <c r="M23" s="7"/>
      <c r="N23" s="10">
        <f>IF(OR(L23="",M23="Kapandı"),"",IF(TODAY()&gt;L23,"Gecikmede",""))</f>
      </c>
    </row>
    <row r="24" ht="18" customHeight="1" spans="1:14" x14ac:dyDescent="0.25">
      <c r="A24" s="6">
        <v>19</v>
      </c>
      <c r="B24" s="7" t="s">
        <v>48</v>
      </c>
      <c r="C24" s="8" t="s">
        <v>55</v>
      </c>
      <c r="D24" s="8" t="s">
        <v>56</v>
      </c>
      <c r="E24" s="7" t="s">
        <v>22</v>
      </c>
      <c r="F24" s="7"/>
      <c r="G24" s="9">
        <f>IF(F24="Uygun",2,IF(F24="Kısmen Uygun",1,IF(F24="Uygun Değil",0,"")))</f>
      </c>
      <c r="H24" s="10">
        <f>IF(AND(F24="Uygun Değil",E24="Yüksek"),"KRİTİK","")</f>
      </c>
      <c r="I24" s="8"/>
      <c r="J24" s="8"/>
      <c r="K24" s="8"/>
      <c r="L24" s="11"/>
      <c r="M24" s="7"/>
      <c r="N24" s="10">
        <f>IF(OR(L24="",M24="Kapandı"),"",IF(TODAY()&gt;L24,"Gecikmede",""))</f>
      </c>
    </row>
    <row r="25" ht="18" customHeight="1" spans="1:14" x14ac:dyDescent="0.25">
      <c r="A25" s="6">
        <v>20</v>
      </c>
      <c r="B25" s="7" t="s">
        <v>48</v>
      </c>
      <c r="C25" s="8" t="s">
        <v>57</v>
      </c>
      <c r="D25" s="8" t="s">
        <v>58</v>
      </c>
      <c r="E25" s="7" t="s">
        <v>22</v>
      </c>
      <c r="F25" s="7"/>
      <c r="G25" s="9">
        <f>IF(F25="Uygun",2,IF(F25="Kısmen Uygun",1,IF(F25="Uygun Değil",0,"")))</f>
      </c>
      <c r="H25" s="10">
        <f>IF(AND(F25="Uygun Değil",E25="Yüksek"),"KRİTİK","")</f>
      </c>
      <c r="I25" s="8"/>
      <c r="J25" s="8"/>
      <c r="K25" s="8"/>
      <c r="L25" s="11"/>
      <c r="M25" s="7"/>
      <c r="N25" s="10">
        <f>IF(OR(L25="",M25="Kapandı"),"",IF(TODAY()&gt;L25,"Gecikmede",""))</f>
      </c>
    </row>
    <row r="26" ht="18" customHeight="1" spans="1:14" x14ac:dyDescent="0.25">
      <c r="A26" s="6">
        <v>21</v>
      </c>
      <c r="B26" s="7" t="s">
        <v>48</v>
      </c>
      <c r="C26" s="8" t="s">
        <v>59</v>
      </c>
      <c r="D26" s="8" t="s">
        <v>60</v>
      </c>
      <c r="E26" s="7" t="s">
        <v>22</v>
      </c>
      <c r="F26" s="7"/>
      <c r="G26" s="9">
        <f>IF(F26="Uygun",2,IF(F26="Kısmen Uygun",1,IF(F26="Uygun Değil",0,"")))</f>
      </c>
      <c r="H26" s="10">
        <f>IF(AND(F26="Uygun Değil",E26="Yüksek"),"KRİTİK","")</f>
      </c>
      <c r="I26" s="8"/>
      <c r="J26" s="8"/>
      <c r="K26" s="8"/>
      <c r="L26" s="11"/>
      <c r="M26" s="7"/>
      <c r="N26" s="10">
        <f>IF(OR(L26="",M26="Kapandı"),"",IF(TODAY()&gt;L26,"Gecikmede",""))</f>
      </c>
    </row>
    <row r="27" ht="18" customHeight="1" spans="1:14" x14ac:dyDescent="0.25">
      <c r="A27" s="6">
        <v>22</v>
      </c>
      <c r="B27" s="7" t="s">
        <v>48</v>
      </c>
      <c r="C27" s="8" t="s">
        <v>61</v>
      </c>
      <c r="D27" s="8" t="s">
        <v>62</v>
      </c>
      <c r="E27" s="7" t="s">
        <v>22</v>
      </c>
      <c r="F27" s="7"/>
      <c r="G27" s="9">
        <f>IF(F27="Uygun",2,IF(F27="Kısmen Uygun",1,IF(F27="Uygun Değil",0,"")))</f>
      </c>
      <c r="H27" s="10">
        <f>IF(AND(F27="Uygun Değil",E27="Yüksek"),"KRİTİK","")</f>
      </c>
      <c r="I27" s="8"/>
      <c r="J27" s="8"/>
      <c r="K27" s="8"/>
      <c r="L27" s="11"/>
      <c r="M27" s="7"/>
      <c r="N27" s="10">
        <f>IF(OR(L27="",M27="Kapandı"),"",IF(TODAY()&gt;L27,"Gecikmede",""))</f>
      </c>
    </row>
    <row r="28" ht="18" customHeight="1" spans="1:14" x14ac:dyDescent="0.25">
      <c r="A28" s="6">
        <v>23</v>
      </c>
      <c r="B28" s="7" t="s">
        <v>63</v>
      </c>
      <c r="C28" s="8" t="s">
        <v>64</v>
      </c>
      <c r="D28" s="8" t="s">
        <v>65</v>
      </c>
      <c r="E28" s="7" t="s">
        <v>20</v>
      </c>
      <c r="F28" s="7"/>
      <c r="G28" s="9">
        <f>IF(F28="Uygun",2,IF(F28="Kısmen Uygun",1,IF(F28="Uygun Değil",0,"")))</f>
      </c>
      <c r="H28" s="10">
        <f>IF(AND(F28="Uygun Değil",E28="Yüksek"),"KRİTİK","")</f>
      </c>
      <c r="I28" s="8"/>
      <c r="J28" s="8"/>
      <c r="K28" s="8"/>
      <c r="L28" s="11"/>
      <c r="M28" s="7"/>
      <c r="N28" s="10">
        <f>IF(OR(L28="",M28="Kapandı"),"",IF(TODAY()&gt;L28,"Gecikmede",""))</f>
      </c>
    </row>
    <row r="29" ht="18" customHeight="1" spans="1:14" x14ac:dyDescent="0.25">
      <c r="A29" s="6">
        <v>24</v>
      </c>
      <c r="B29" s="7" t="s">
        <v>63</v>
      </c>
      <c r="C29" s="8" t="s">
        <v>66</v>
      </c>
      <c r="D29" s="8" t="s">
        <v>65</v>
      </c>
      <c r="E29" s="7" t="s">
        <v>22</v>
      </c>
      <c r="F29" s="7"/>
      <c r="G29" s="9">
        <f>IF(F29="Uygun",2,IF(F29="Kısmen Uygun",1,IF(F29="Uygun Değil",0,"")))</f>
      </c>
      <c r="H29" s="10">
        <f>IF(AND(F29="Uygun Değil",E29="Yüksek"),"KRİTİK","")</f>
      </c>
      <c r="I29" s="8"/>
      <c r="J29" s="8"/>
      <c r="K29" s="8"/>
      <c r="L29" s="11"/>
      <c r="M29" s="7"/>
      <c r="N29" s="10">
        <f>IF(OR(L29="",M29="Kapandı"),"",IF(TODAY()&gt;L29,"Gecikmede",""))</f>
      </c>
    </row>
    <row r="30" ht="18" customHeight="1" spans="1:14" x14ac:dyDescent="0.25">
      <c r="A30" s="6">
        <v>25</v>
      </c>
      <c r="B30" s="7" t="s">
        <v>63</v>
      </c>
      <c r="C30" s="8" t="s">
        <v>67</v>
      </c>
      <c r="D30" s="8" t="s">
        <v>68</v>
      </c>
      <c r="E30" s="7" t="s">
        <v>22</v>
      </c>
      <c r="F30" s="7"/>
      <c r="G30" s="9">
        <f>IF(F30="Uygun",2,IF(F30="Kısmen Uygun",1,IF(F30="Uygun Değil",0,"")))</f>
      </c>
      <c r="H30" s="10">
        <f>IF(AND(F30="Uygun Değil",E30="Yüksek"),"KRİTİK","")</f>
      </c>
      <c r="I30" s="8"/>
      <c r="J30" s="8"/>
      <c r="K30" s="8"/>
      <c r="L30" s="11"/>
      <c r="M30" s="7"/>
      <c r="N30" s="10">
        <f>IF(OR(L30="",M30="Kapandı"),"",IF(TODAY()&gt;L30,"Gecikmede",""))</f>
      </c>
    </row>
    <row r="31" ht="18" customHeight="1" spans="1:14" x14ac:dyDescent="0.25">
      <c r="A31" s="6">
        <v>26</v>
      </c>
      <c r="B31" s="7" t="s">
        <v>63</v>
      </c>
      <c r="C31" s="8" t="s">
        <v>69</v>
      </c>
      <c r="D31" s="8" t="s">
        <v>70</v>
      </c>
      <c r="E31" s="7" t="s">
        <v>71</v>
      </c>
      <c r="F31" s="7"/>
      <c r="G31" s="9">
        <f>IF(F31="Uygun",2,IF(F31="Kısmen Uygun",1,IF(F31="Uygun Değil",0,"")))</f>
      </c>
      <c r="H31" s="10">
        <f>IF(AND(F31="Uygun Değil",E31="Yüksek"),"KRİTİK","")</f>
      </c>
      <c r="I31" s="8"/>
      <c r="J31" s="8"/>
      <c r="K31" s="8"/>
      <c r="L31" s="11"/>
      <c r="M31" s="7"/>
      <c r="N31" s="10">
        <f>IF(OR(L31="",M31="Kapandı"),"",IF(TODAY()&gt;L31,"Gecikmede",""))</f>
      </c>
    </row>
    <row r="32" ht="18" customHeight="1" spans="1:14" x14ac:dyDescent="0.25">
      <c r="A32" s="6">
        <v>27</v>
      </c>
      <c r="B32" s="7" t="s">
        <v>63</v>
      </c>
      <c r="C32" s="8" t="s">
        <v>72</v>
      </c>
      <c r="D32" s="8" t="s">
        <v>73</v>
      </c>
      <c r="E32" s="7" t="s">
        <v>22</v>
      </c>
      <c r="F32" s="7"/>
      <c r="G32" s="9">
        <f>IF(F32="Uygun",2,IF(F32="Kısmen Uygun",1,IF(F32="Uygun Değil",0,"")))</f>
      </c>
      <c r="H32" s="10">
        <f>IF(AND(F32="Uygun Değil",E32="Yüksek"),"KRİTİK","")</f>
      </c>
      <c r="I32" s="8"/>
      <c r="J32" s="8"/>
      <c r="K32" s="8"/>
      <c r="L32" s="11"/>
      <c r="M32" s="7"/>
      <c r="N32" s="10">
        <f>IF(OR(L32="",M32="Kapandı"),"",IF(TODAY()&gt;L32,"Gecikmede",""))</f>
      </c>
    </row>
    <row r="33" ht="18" customHeight="1" spans="1:14" x14ac:dyDescent="0.25">
      <c r="A33" s="6">
        <v>28</v>
      </c>
      <c r="B33" s="7" t="s">
        <v>63</v>
      </c>
      <c r="C33" s="8" t="s">
        <v>74</v>
      </c>
      <c r="D33" s="8" t="s">
        <v>75</v>
      </c>
      <c r="E33" s="7" t="s">
        <v>20</v>
      </c>
      <c r="F33" s="7"/>
      <c r="G33" s="9">
        <f>IF(F33="Uygun",2,IF(F33="Kısmen Uygun",1,IF(F33="Uygun Değil",0,"")))</f>
      </c>
      <c r="H33" s="10">
        <f>IF(AND(F33="Uygun Değil",E33="Yüksek"),"KRİTİK","")</f>
      </c>
      <c r="I33" s="8"/>
      <c r="J33" s="8"/>
      <c r="K33" s="8"/>
      <c r="L33" s="11"/>
      <c r="M33" s="7"/>
      <c r="N33" s="10">
        <f>IF(OR(L33="",M33="Kapandı"),"",IF(TODAY()&gt;L33,"Gecikmede",""))</f>
      </c>
    </row>
    <row r="34" ht="18" customHeight="1" spans="1:14" x14ac:dyDescent="0.25">
      <c r="A34" s="6">
        <v>29</v>
      </c>
      <c r="B34" s="7" t="s">
        <v>63</v>
      </c>
      <c r="C34" s="8" t="s">
        <v>76</v>
      </c>
      <c r="D34" s="8" t="s">
        <v>77</v>
      </c>
      <c r="E34" s="7" t="s">
        <v>20</v>
      </c>
      <c r="F34" s="7"/>
      <c r="G34" s="9">
        <f>IF(F34="Uygun",2,IF(F34="Kısmen Uygun",1,IF(F34="Uygun Değil",0,"")))</f>
      </c>
      <c r="H34" s="10">
        <f>IF(AND(F34="Uygun Değil",E34="Yüksek"),"KRİTİK","")</f>
      </c>
      <c r="I34" s="8"/>
      <c r="J34" s="8"/>
      <c r="K34" s="8"/>
      <c r="L34" s="11"/>
      <c r="M34" s="7"/>
      <c r="N34" s="10">
        <f>IF(OR(L34="",M34="Kapandı"),"",IF(TODAY()&gt;L34,"Gecikmede",""))</f>
      </c>
    </row>
    <row r="35" ht="18" customHeight="1" spans="1:14" x14ac:dyDescent="0.25">
      <c r="A35" s="6">
        <v>30</v>
      </c>
      <c r="B35" s="7" t="s">
        <v>78</v>
      </c>
      <c r="C35" s="8" t="s">
        <v>79</v>
      </c>
      <c r="D35" s="8" t="s">
        <v>80</v>
      </c>
      <c r="E35" s="7" t="s">
        <v>20</v>
      </c>
      <c r="F35" s="7"/>
      <c r="G35" s="9">
        <f>IF(F35="Uygun",2,IF(F35="Kısmen Uygun",1,IF(F35="Uygun Değil",0,"")))</f>
      </c>
      <c r="H35" s="10">
        <f>IF(AND(F35="Uygun Değil",E35="Yüksek"),"KRİTİK","")</f>
      </c>
      <c r="I35" s="8"/>
      <c r="J35" s="8"/>
      <c r="K35" s="8"/>
      <c r="L35" s="11"/>
      <c r="M35" s="7"/>
      <c r="N35" s="10">
        <f>IF(OR(L35="",M35="Kapandı"),"",IF(TODAY()&gt;L35,"Gecikmede",""))</f>
      </c>
    </row>
    <row r="36" ht="18" customHeight="1" spans="1:14" x14ac:dyDescent="0.25">
      <c r="A36" s="6">
        <v>31</v>
      </c>
      <c r="B36" s="7" t="s">
        <v>78</v>
      </c>
      <c r="C36" s="8" t="s">
        <v>81</v>
      </c>
      <c r="D36" s="8" t="s">
        <v>82</v>
      </c>
      <c r="E36" s="7" t="s">
        <v>20</v>
      </c>
      <c r="F36" s="7"/>
      <c r="G36" s="9">
        <f>IF(F36="Uygun",2,IF(F36="Kısmen Uygun",1,IF(F36="Uygun Değil",0,"")))</f>
      </c>
      <c r="H36" s="10">
        <f>IF(AND(F36="Uygun Değil",E36="Yüksek"),"KRİTİK","")</f>
      </c>
      <c r="I36" s="8"/>
      <c r="J36" s="8"/>
      <c r="K36" s="8"/>
      <c r="L36" s="11"/>
      <c r="M36" s="7"/>
      <c r="N36" s="10">
        <f>IF(OR(L36="",M36="Kapandı"),"",IF(TODAY()&gt;L36,"Gecikmede",""))</f>
      </c>
    </row>
    <row r="37" ht="18" customHeight="1" spans="1:14" x14ac:dyDescent="0.25">
      <c r="A37" s="6">
        <v>32</v>
      </c>
      <c r="B37" s="7" t="s">
        <v>78</v>
      </c>
      <c r="C37" s="8" t="s">
        <v>83</v>
      </c>
      <c r="D37" s="8" t="s">
        <v>84</v>
      </c>
      <c r="E37" s="7" t="s">
        <v>22</v>
      </c>
      <c r="F37" s="7"/>
      <c r="G37" s="9">
        <f>IF(F37="Uygun",2,IF(F37="Kısmen Uygun",1,IF(F37="Uygun Değil",0,"")))</f>
      </c>
      <c r="H37" s="10">
        <f>IF(AND(F37="Uygun Değil",E37="Yüksek"),"KRİTİK","")</f>
      </c>
      <c r="I37" s="8"/>
      <c r="J37" s="8"/>
      <c r="K37" s="8"/>
      <c r="L37" s="11"/>
      <c r="M37" s="7"/>
      <c r="N37" s="10">
        <f>IF(OR(L37="",M37="Kapandı"),"",IF(TODAY()&gt;L37,"Gecikmede",""))</f>
      </c>
    </row>
    <row r="38" ht="18" customHeight="1" spans="1:14" x14ac:dyDescent="0.25">
      <c r="A38" s="6">
        <v>33</v>
      </c>
      <c r="B38" s="7" t="s">
        <v>78</v>
      </c>
      <c r="C38" s="8" t="s">
        <v>85</v>
      </c>
      <c r="D38" s="8" t="s">
        <v>86</v>
      </c>
      <c r="E38" s="7" t="s">
        <v>22</v>
      </c>
      <c r="F38" s="7"/>
      <c r="G38" s="9">
        <f>IF(F38="Uygun",2,IF(F38="Kısmen Uygun",1,IF(F38="Uygun Değil",0,"")))</f>
      </c>
      <c r="H38" s="10">
        <f>IF(AND(F38="Uygun Değil",E38="Yüksek"),"KRİTİK","")</f>
      </c>
      <c r="I38" s="8"/>
      <c r="J38" s="8"/>
      <c r="K38" s="8"/>
      <c r="L38" s="11"/>
      <c r="M38" s="7"/>
      <c r="N38" s="10">
        <f>IF(OR(L38="",M38="Kapandı"),"",IF(TODAY()&gt;L38,"Gecikmede",""))</f>
      </c>
    </row>
    <row r="39" ht="18" customHeight="1" spans="1:14" x14ac:dyDescent="0.25">
      <c r="A39" s="6">
        <v>34</v>
      </c>
      <c r="B39" s="7" t="s">
        <v>78</v>
      </c>
      <c r="C39" s="8" t="s">
        <v>87</v>
      </c>
      <c r="D39" s="8" t="s">
        <v>88</v>
      </c>
      <c r="E39" s="7" t="s">
        <v>20</v>
      </c>
      <c r="F39" s="7"/>
      <c r="G39" s="9">
        <f>IF(F39="Uygun",2,IF(F39="Kısmen Uygun",1,IF(F39="Uygun Değil",0,"")))</f>
      </c>
      <c r="H39" s="10">
        <f>IF(AND(F39="Uygun Değil",E39="Yüksek"),"KRİTİK","")</f>
      </c>
      <c r="I39" s="8"/>
      <c r="J39" s="8"/>
      <c r="K39" s="8"/>
      <c r="L39" s="11"/>
      <c r="M39" s="7"/>
      <c r="N39" s="10">
        <f>IF(OR(L39="",M39="Kapandı"),"",IF(TODAY()&gt;L39,"Gecikmede",""))</f>
      </c>
    </row>
    <row r="40" ht="18" customHeight="1" spans="1:14" x14ac:dyDescent="0.25">
      <c r="A40" s="6">
        <v>35</v>
      </c>
      <c r="B40" s="7" t="s">
        <v>78</v>
      </c>
      <c r="C40" s="8" t="s">
        <v>89</v>
      </c>
      <c r="D40" s="8" t="s">
        <v>90</v>
      </c>
      <c r="E40" s="7" t="s">
        <v>22</v>
      </c>
      <c r="F40" s="7"/>
      <c r="G40" s="9">
        <f>IF(F40="Uygun",2,IF(F40="Kısmen Uygun",1,IF(F40="Uygun Değil",0,"")))</f>
      </c>
      <c r="H40" s="10">
        <f>IF(AND(F40="Uygun Değil",E40="Yüksek"),"KRİTİK","")</f>
      </c>
      <c r="I40" s="8"/>
      <c r="J40" s="8"/>
      <c r="K40" s="8"/>
      <c r="L40" s="11"/>
      <c r="M40" s="7"/>
      <c r="N40" s="10">
        <f>IF(OR(L40="",M40="Kapandı"),"",IF(TODAY()&gt;L40,"Gecikmede",""))</f>
      </c>
    </row>
    <row r="41" ht="18" customHeight="1" spans="1:14" x14ac:dyDescent="0.25">
      <c r="A41" s="6">
        <v>36</v>
      </c>
      <c r="B41" s="7" t="s">
        <v>91</v>
      </c>
      <c r="C41" s="8" t="s">
        <v>92</v>
      </c>
      <c r="D41" s="8" t="s">
        <v>93</v>
      </c>
      <c r="E41" s="7" t="s">
        <v>20</v>
      </c>
      <c r="F41" s="7"/>
      <c r="G41" s="9">
        <f>IF(F41="Uygun",2,IF(F41="Kısmen Uygun",1,IF(F41="Uygun Değil",0,"")))</f>
      </c>
      <c r="H41" s="10">
        <f>IF(AND(F41="Uygun Değil",E41="Yüksek"),"KRİTİK","")</f>
      </c>
      <c r="I41" s="8"/>
      <c r="J41" s="8"/>
      <c r="K41" s="8"/>
      <c r="L41" s="11"/>
      <c r="M41" s="7"/>
      <c r="N41" s="10">
        <f>IF(OR(L41="",M41="Kapandı"),"",IF(TODAY()&gt;L41,"Gecikmede",""))</f>
      </c>
    </row>
    <row r="42" ht="18" customHeight="1" spans="1:14" x14ac:dyDescent="0.25">
      <c r="A42" s="6">
        <v>37</v>
      </c>
      <c r="B42" s="7" t="s">
        <v>91</v>
      </c>
      <c r="C42" s="8" t="s">
        <v>94</v>
      </c>
      <c r="D42" s="8" t="s">
        <v>95</v>
      </c>
      <c r="E42" s="7" t="s">
        <v>20</v>
      </c>
      <c r="F42" s="7"/>
      <c r="G42" s="9">
        <f>IF(F42="Uygun",2,IF(F42="Kısmen Uygun",1,IF(F42="Uygun Değil",0,"")))</f>
      </c>
      <c r="H42" s="10">
        <f>IF(AND(F42="Uygun Değil",E42="Yüksek"),"KRİTİK","")</f>
      </c>
      <c r="I42" s="8"/>
      <c r="J42" s="8"/>
      <c r="K42" s="8"/>
      <c r="L42" s="11"/>
      <c r="M42" s="7"/>
      <c r="N42" s="10">
        <f>IF(OR(L42="",M42="Kapandı"),"",IF(TODAY()&gt;L42,"Gecikmede",""))</f>
      </c>
    </row>
    <row r="43" ht="18" customHeight="1" spans="1:14" x14ac:dyDescent="0.25">
      <c r="A43" s="6">
        <v>38</v>
      </c>
      <c r="B43" s="7" t="s">
        <v>91</v>
      </c>
      <c r="C43" s="8" t="s">
        <v>96</v>
      </c>
      <c r="D43" s="8" t="s">
        <v>97</v>
      </c>
      <c r="E43" s="7" t="s">
        <v>20</v>
      </c>
      <c r="F43" s="7"/>
      <c r="G43" s="9">
        <f>IF(F43="Uygun",2,IF(F43="Kısmen Uygun",1,IF(F43="Uygun Değil",0,"")))</f>
      </c>
      <c r="H43" s="10">
        <f>IF(AND(F43="Uygun Değil",E43="Yüksek"),"KRİTİK","")</f>
      </c>
      <c r="I43" s="8"/>
      <c r="J43" s="8"/>
      <c r="K43" s="8"/>
      <c r="L43" s="11"/>
      <c r="M43" s="7"/>
      <c r="N43" s="10">
        <f>IF(OR(L43="",M43="Kapandı"),"",IF(TODAY()&gt;L43,"Gecikmede",""))</f>
      </c>
    </row>
    <row r="44" ht="18" customHeight="1" spans="1:14" x14ac:dyDescent="0.25">
      <c r="A44" s="6">
        <v>39</v>
      </c>
      <c r="B44" s="7" t="s">
        <v>91</v>
      </c>
      <c r="C44" s="8" t="s">
        <v>98</v>
      </c>
      <c r="D44" s="8" t="s">
        <v>99</v>
      </c>
      <c r="E44" s="7" t="s">
        <v>20</v>
      </c>
      <c r="F44" s="7"/>
      <c r="G44" s="9">
        <f>IF(F44="Uygun",2,IF(F44="Kısmen Uygun",1,IF(F44="Uygun Değil",0,"")))</f>
      </c>
      <c r="H44" s="10">
        <f>IF(AND(F44="Uygun Değil",E44="Yüksek"),"KRİTİK","")</f>
      </c>
      <c r="I44" s="8"/>
      <c r="J44" s="8"/>
      <c r="K44" s="8"/>
      <c r="L44" s="11"/>
      <c r="M44" s="7"/>
      <c r="N44" s="10">
        <f>IF(OR(L44="",M44="Kapandı"),"",IF(TODAY()&gt;L44,"Gecikmede",""))</f>
      </c>
    </row>
    <row r="45" ht="18" customHeight="1" spans="1:14" x14ac:dyDescent="0.25">
      <c r="A45" s="6">
        <v>40</v>
      </c>
      <c r="B45" s="7" t="s">
        <v>91</v>
      </c>
      <c r="C45" s="8" t="s">
        <v>100</v>
      </c>
      <c r="D45" s="8" t="s">
        <v>101</v>
      </c>
      <c r="E45" s="7" t="s">
        <v>22</v>
      </c>
      <c r="F45" s="7"/>
      <c r="G45" s="9">
        <f>IF(F45="Uygun",2,IF(F45="Kısmen Uygun",1,IF(F45="Uygun Değil",0,"")))</f>
      </c>
      <c r="H45" s="10">
        <f>IF(AND(F45="Uygun Değil",E45="Yüksek"),"KRİTİK","")</f>
      </c>
      <c r="I45" s="8"/>
      <c r="J45" s="8"/>
      <c r="K45" s="8"/>
      <c r="L45" s="11"/>
      <c r="M45" s="7"/>
      <c r="N45" s="10">
        <f>IF(OR(L45="",M45="Kapandı"),"",IF(TODAY()&gt;L45,"Gecikmede",""))</f>
      </c>
    </row>
    <row r="46" ht="18" customHeight="1" spans="1:14" x14ac:dyDescent="0.25">
      <c r="A46" s="6">
        <v>41</v>
      </c>
      <c r="B46" s="7" t="s">
        <v>91</v>
      </c>
      <c r="C46" s="8" t="s">
        <v>102</v>
      </c>
      <c r="D46" s="8" t="s">
        <v>103</v>
      </c>
      <c r="E46" s="7" t="s">
        <v>22</v>
      </c>
      <c r="F46" s="7"/>
      <c r="G46" s="9">
        <f>IF(F46="Uygun",2,IF(F46="Kısmen Uygun",1,IF(F46="Uygun Değil",0,"")))</f>
      </c>
      <c r="H46" s="10">
        <f>IF(AND(F46="Uygun Değil",E46="Yüksek"),"KRİTİK","")</f>
      </c>
      <c r="I46" s="8"/>
      <c r="J46" s="8"/>
      <c r="K46" s="8"/>
      <c r="L46" s="11"/>
      <c r="M46" s="7"/>
      <c r="N46" s="10">
        <f>IF(OR(L46="",M46="Kapandı"),"",IF(TODAY()&gt;L46,"Gecikmede",""))</f>
      </c>
    </row>
    <row r="47" ht="18" customHeight="1" spans="1:14" x14ac:dyDescent="0.25">
      <c r="A47" s="6">
        <v>42</v>
      </c>
      <c r="B47" s="7" t="s">
        <v>91</v>
      </c>
      <c r="C47" s="8" t="s">
        <v>104</v>
      </c>
      <c r="D47" s="8" t="s">
        <v>105</v>
      </c>
      <c r="E47" s="7" t="s">
        <v>20</v>
      </c>
      <c r="F47" s="7"/>
      <c r="G47" s="9">
        <f>IF(F47="Uygun",2,IF(F47="Kısmen Uygun",1,IF(F47="Uygun Değil",0,"")))</f>
      </c>
      <c r="H47" s="10">
        <f>IF(AND(F47="Uygun Değil",E47="Yüksek"),"KRİTİK","")</f>
      </c>
      <c r="I47" s="8"/>
      <c r="J47" s="8"/>
      <c r="K47" s="8"/>
      <c r="L47" s="11"/>
      <c r="M47" s="7"/>
      <c r="N47" s="10">
        <f>IF(OR(L47="",M47="Kapandı"),"",IF(TODAY()&gt;L47,"Gecikmede",""))</f>
      </c>
    </row>
    <row r="48" ht="18" customHeight="1" spans="1:14" x14ac:dyDescent="0.25">
      <c r="A48" s="6">
        <v>43</v>
      </c>
      <c r="B48" s="7" t="s">
        <v>91</v>
      </c>
      <c r="C48" s="8" t="s">
        <v>106</v>
      </c>
      <c r="D48" s="8" t="s">
        <v>107</v>
      </c>
      <c r="E48" s="7" t="s">
        <v>22</v>
      </c>
      <c r="F48" s="7"/>
      <c r="G48" s="9">
        <f>IF(F48="Uygun",2,IF(F48="Kısmen Uygun",1,IF(F48="Uygun Değil",0,"")))</f>
      </c>
      <c r="H48" s="10">
        <f>IF(AND(F48="Uygun Değil",E48="Yüksek"),"KRİTİK","")</f>
      </c>
      <c r="I48" s="8"/>
      <c r="J48" s="8"/>
      <c r="K48" s="8"/>
      <c r="L48" s="11"/>
      <c r="M48" s="7"/>
      <c r="N48" s="10">
        <f>IF(OR(L48="",M48="Kapandı"),"",IF(TODAY()&gt;L48,"Gecikmede",""))</f>
      </c>
    </row>
    <row r="49" ht="18" customHeight="1" spans="1:14" x14ac:dyDescent="0.25">
      <c r="A49" s="6">
        <v>44</v>
      </c>
      <c r="B49" s="7" t="s">
        <v>108</v>
      </c>
      <c r="C49" s="8" t="s">
        <v>109</v>
      </c>
      <c r="D49" s="8" t="s">
        <v>110</v>
      </c>
      <c r="E49" s="7" t="s">
        <v>20</v>
      </c>
      <c r="F49" s="7"/>
      <c r="G49" s="9">
        <f>IF(F49="Uygun",2,IF(F49="Kısmen Uygun",1,IF(F49="Uygun Değil",0,"")))</f>
      </c>
      <c r="H49" s="10">
        <f>IF(AND(F49="Uygun Değil",E49="Yüksek"),"KRİTİK","")</f>
      </c>
      <c r="I49" s="8"/>
      <c r="J49" s="8"/>
      <c r="K49" s="8"/>
      <c r="L49" s="11"/>
      <c r="M49" s="7"/>
      <c r="N49" s="10">
        <f>IF(OR(L49="",M49="Kapandı"),"",IF(TODAY()&gt;L49,"Gecikmede",""))</f>
      </c>
    </row>
    <row r="50" ht="18" customHeight="1" spans="1:14" x14ac:dyDescent="0.25">
      <c r="A50" s="6">
        <v>45</v>
      </c>
      <c r="B50" s="7" t="s">
        <v>108</v>
      </c>
      <c r="C50" s="8" t="s">
        <v>111</v>
      </c>
      <c r="D50" s="8" t="s">
        <v>112</v>
      </c>
      <c r="E50" s="7" t="s">
        <v>22</v>
      </c>
      <c r="F50" s="7"/>
      <c r="G50" s="9">
        <f>IF(F50="Uygun",2,IF(F50="Kısmen Uygun",1,IF(F50="Uygun Değil",0,"")))</f>
      </c>
      <c r="H50" s="10">
        <f>IF(AND(F50="Uygun Değil",E50="Yüksek"),"KRİTİK","")</f>
      </c>
      <c r="I50" s="8"/>
      <c r="J50" s="8"/>
      <c r="K50" s="8"/>
      <c r="L50" s="11"/>
      <c r="M50" s="7"/>
      <c r="N50" s="10">
        <f>IF(OR(L50="",M50="Kapandı"),"",IF(TODAY()&gt;L50,"Gecikmede",""))</f>
      </c>
    </row>
    <row r="51" ht="18" customHeight="1" spans="1:14" x14ac:dyDescent="0.25">
      <c r="A51" s="6">
        <v>46</v>
      </c>
      <c r="B51" s="7" t="s">
        <v>108</v>
      </c>
      <c r="C51" s="8" t="s">
        <v>113</v>
      </c>
      <c r="D51" s="8" t="s">
        <v>114</v>
      </c>
      <c r="E51" s="7" t="s">
        <v>22</v>
      </c>
      <c r="F51" s="7"/>
      <c r="G51" s="9">
        <f>IF(F51="Uygun",2,IF(F51="Kısmen Uygun",1,IF(F51="Uygun Değil",0,"")))</f>
      </c>
      <c r="H51" s="10">
        <f>IF(AND(F51="Uygun Değil",E51="Yüksek"),"KRİTİK","")</f>
      </c>
      <c r="I51" s="8"/>
      <c r="J51" s="8"/>
      <c r="K51" s="8"/>
      <c r="L51" s="11"/>
      <c r="M51" s="7"/>
      <c r="N51" s="10">
        <f>IF(OR(L51="",M51="Kapandı"),"",IF(TODAY()&gt;L51,"Gecikmede",""))</f>
      </c>
    </row>
    <row r="52" ht="18" customHeight="1" spans="1:14" x14ac:dyDescent="0.25">
      <c r="A52" s="6">
        <v>47</v>
      </c>
      <c r="B52" s="7" t="s">
        <v>108</v>
      </c>
      <c r="C52" s="8" t="s">
        <v>115</v>
      </c>
      <c r="D52" s="8" t="s">
        <v>116</v>
      </c>
      <c r="E52" s="7" t="s">
        <v>71</v>
      </c>
      <c r="F52" s="7"/>
      <c r="G52" s="9">
        <f>IF(F52="Uygun",2,IF(F52="Kısmen Uygun",1,IF(F52="Uygun Değil",0,"")))</f>
      </c>
      <c r="H52" s="10">
        <f>IF(AND(F52="Uygun Değil",E52="Yüksek"),"KRİTİK","")</f>
      </c>
      <c r="I52" s="8"/>
      <c r="J52" s="8"/>
      <c r="K52" s="8"/>
      <c r="L52" s="11"/>
      <c r="M52" s="7"/>
      <c r="N52" s="10">
        <f>IF(OR(L52="",M52="Kapandı"),"",IF(TODAY()&gt;L52,"Gecikmede",""))</f>
      </c>
    </row>
    <row r="53" ht="18" customHeight="1" spans="1:14" x14ac:dyDescent="0.25">
      <c r="A53" s="6">
        <v>48</v>
      </c>
      <c r="B53" s="7" t="s">
        <v>108</v>
      </c>
      <c r="C53" s="8" t="s">
        <v>117</v>
      </c>
      <c r="D53" s="8" t="s">
        <v>118</v>
      </c>
      <c r="E53" s="7" t="s">
        <v>20</v>
      </c>
      <c r="F53" s="7"/>
      <c r="G53" s="9">
        <f>IF(F53="Uygun",2,IF(F53="Kısmen Uygun",1,IF(F53="Uygun Değil",0,"")))</f>
      </c>
      <c r="H53" s="10">
        <f>IF(AND(F53="Uygun Değil",E53="Yüksek"),"KRİTİK","")</f>
      </c>
      <c r="I53" s="8"/>
      <c r="J53" s="8"/>
      <c r="K53" s="8"/>
      <c r="L53" s="11"/>
      <c r="M53" s="7"/>
      <c r="N53" s="10">
        <f>IF(OR(L53="",M53="Kapandı"),"",IF(TODAY()&gt;L53,"Gecikmede",""))</f>
      </c>
    </row>
    <row r="54" ht="18" customHeight="1" spans="1:14" x14ac:dyDescent="0.25">
      <c r="A54" s="6">
        <v>49</v>
      </c>
      <c r="B54" s="7" t="s">
        <v>108</v>
      </c>
      <c r="C54" s="8" t="s">
        <v>119</v>
      </c>
      <c r="D54" s="8" t="s">
        <v>120</v>
      </c>
      <c r="E54" s="7" t="s">
        <v>20</v>
      </c>
      <c r="F54" s="7"/>
      <c r="G54" s="9">
        <f>IF(F54="Uygun",2,IF(F54="Kısmen Uygun",1,IF(F54="Uygun Değil",0,"")))</f>
      </c>
      <c r="H54" s="10">
        <f>IF(AND(F54="Uygun Değil",E54="Yüksek"),"KRİTİK","")</f>
      </c>
      <c r="I54" s="8"/>
      <c r="J54" s="8"/>
      <c r="K54" s="8"/>
      <c r="L54" s="11"/>
      <c r="M54" s="7"/>
      <c r="N54" s="10">
        <f>IF(OR(L54="",M54="Kapandı"),"",IF(TODAY()&gt;L54,"Gecikmede",""))</f>
      </c>
    </row>
    <row r="55" ht="18" customHeight="1" spans="1:14" x14ac:dyDescent="0.25">
      <c r="A55" s="6">
        <v>50</v>
      </c>
      <c r="B55" s="7" t="s">
        <v>108</v>
      </c>
      <c r="C55" s="8" t="s">
        <v>121</v>
      </c>
      <c r="D55" s="8" t="s">
        <v>120</v>
      </c>
      <c r="E55" s="7" t="s">
        <v>20</v>
      </c>
      <c r="F55" s="7"/>
      <c r="G55" s="9">
        <f>IF(F55="Uygun",2,IF(F55="Kısmen Uygun",1,IF(F55="Uygun Değil",0,"")))</f>
      </c>
      <c r="H55" s="10">
        <f>IF(AND(F55="Uygun Değil",E55="Yüksek"),"KRİTİK","")</f>
      </c>
      <c r="I55" s="8"/>
      <c r="J55" s="8"/>
      <c r="K55" s="8"/>
      <c r="L55" s="11"/>
      <c r="M55" s="7"/>
      <c r="N55" s="10">
        <f>IF(OR(L55="",M55="Kapandı"),"",IF(TODAY()&gt;L55,"Gecikmede",""))</f>
      </c>
    </row>
    <row r="56" ht="18" customHeight="1" spans="1:14" x14ac:dyDescent="0.25">
      <c r="A56" s="6">
        <v>51</v>
      </c>
      <c r="B56" s="7" t="s">
        <v>108</v>
      </c>
      <c r="C56" s="8" t="s">
        <v>122</v>
      </c>
      <c r="D56" s="8" t="s">
        <v>123</v>
      </c>
      <c r="E56" s="7" t="s">
        <v>22</v>
      </c>
      <c r="F56" s="7"/>
      <c r="G56" s="9">
        <f>IF(F56="Uygun",2,IF(F56="Kısmen Uygun",1,IF(F56="Uygun Değil",0,"")))</f>
      </c>
      <c r="H56" s="10">
        <f>IF(AND(F56="Uygun Değil",E56="Yüksek"),"KRİTİK","")</f>
      </c>
      <c r="I56" s="8"/>
      <c r="J56" s="8"/>
      <c r="K56" s="8"/>
      <c r="L56" s="11"/>
      <c r="M56" s="7"/>
      <c r="N56" s="10">
        <f>IF(OR(L56="",M56="Kapandı"),"",IF(TODAY()&gt;L56,"Gecikmede",""))</f>
      </c>
    </row>
    <row r="57" ht="18" customHeight="1" spans="1:14" x14ac:dyDescent="0.25">
      <c r="A57" s="6">
        <v>52</v>
      </c>
      <c r="B57" s="7" t="s">
        <v>108</v>
      </c>
      <c r="C57" s="8" t="s">
        <v>124</v>
      </c>
      <c r="D57" s="8" t="s">
        <v>125</v>
      </c>
      <c r="E57" s="7" t="s">
        <v>22</v>
      </c>
      <c r="F57" s="7"/>
      <c r="G57" s="9">
        <f>IF(F57="Uygun",2,IF(F57="Kısmen Uygun",1,IF(F57="Uygun Değil",0,"")))</f>
      </c>
      <c r="H57" s="10">
        <f>IF(AND(F57="Uygun Değil",E57="Yüksek"),"KRİTİK","")</f>
      </c>
      <c r="I57" s="8"/>
      <c r="J57" s="8"/>
      <c r="K57" s="8"/>
      <c r="L57" s="11"/>
      <c r="M57" s="7"/>
      <c r="N57" s="10">
        <f>IF(OR(L57="",M57="Kapandı"),"",IF(TODAY()&gt;L57,"Gecikmede",""))</f>
      </c>
    </row>
    <row r="58" ht="18" customHeight="1" spans="1:14" x14ac:dyDescent="0.25">
      <c r="A58" s="6">
        <v>53</v>
      </c>
      <c r="B58" s="7"/>
      <c r="C58" s="8"/>
      <c r="D58" s="8"/>
      <c r="E58" s="7"/>
      <c r="F58" s="7"/>
      <c r="G58" s="9">
        <f>IF(F58="Uygun",2,IF(F58="Kısmen Uygun",1,IF(F58="Uygun Değil",0,"")))</f>
      </c>
      <c r="H58" s="10">
        <f>IF(AND(F58="Uygun Değil",E58="Yüksek"),"KRİTİK","")</f>
      </c>
      <c r="I58" s="8"/>
      <c r="J58" s="8"/>
      <c r="K58" s="8"/>
      <c r="L58" s="11"/>
      <c r="M58" s="7"/>
      <c r="N58" s="10">
        <f>IF(OR(L58="",M58="Kapandı"),"",IF(TODAY()&gt;L58,"Gecikmede",""))</f>
      </c>
    </row>
    <row r="59" ht="18" customHeight="1" spans="1:14" x14ac:dyDescent="0.25">
      <c r="A59" s="6">
        <v>54</v>
      </c>
      <c r="B59" s="7"/>
      <c r="C59" s="8"/>
      <c r="D59" s="8"/>
      <c r="E59" s="7"/>
      <c r="F59" s="7"/>
      <c r="G59" s="9">
        <f>IF(F59="Uygun",2,IF(F59="Kısmen Uygun",1,IF(F59="Uygun Değil",0,"")))</f>
      </c>
      <c r="H59" s="10">
        <f>IF(AND(F59="Uygun Değil",E59="Yüksek"),"KRİTİK","")</f>
      </c>
      <c r="I59" s="8"/>
      <c r="J59" s="8"/>
      <c r="K59" s="8"/>
      <c r="L59" s="11"/>
      <c r="M59" s="7"/>
      <c r="N59" s="10">
        <f>IF(OR(L59="",M59="Kapandı"),"",IF(TODAY()&gt;L59,"Gecikmede",""))</f>
      </c>
    </row>
    <row r="60" ht="18" customHeight="1" spans="1:14" x14ac:dyDescent="0.25">
      <c r="A60" s="6">
        <v>55</v>
      </c>
      <c r="B60" s="7"/>
      <c r="C60" s="8"/>
      <c r="D60" s="8"/>
      <c r="E60" s="7"/>
      <c r="F60" s="7"/>
      <c r="G60" s="9">
        <f>IF(F60="Uygun",2,IF(F60="Kısmen Uygun",1,IF(F60="Uygun Değil",0,"")))</f>
      </c>
      <c r="H60" s="10">
        <f>IF(AND(F60="Uygun Değil",E60="Yüksek"),"KRİTİK","")</f>
      </c>
      <c r="I60" s="8"/>
      <c r="J60" s="8"/>
      <c r="K60" s="8"/>
      <c r="L60" s="11"/>
      <c r="M60" s="7"/>
      <c r="N60" s="10">
        <f>IF(OR(L60="",M60="Kapandı"),"",IF(TODAY()&gt;L60,"Gecikmede",""))</f>
      </c>
    </row>
    <row r="61" ht="18" customHeight="1" spans="1:14" x14ac:dyDescent="0.25">
      <c r="A61" s="6">
        <v>56</v>
      </c>
      <c r="B61" s="7"/>
      <c r="C61" s="8"/>
      <c r="D61" s="8"/>
      <c r="E61" s="7"/>
      <c r="F61" s="7"/>
      <c r="G61" s="9">
        <f>IF(F61="Uygun",2,IF(F61="Kısmen Uygun",1,IF(F61="Uygun Değil",0,"")))</f>
      </c>
      <c r="H61" s="10">
        <f>IF(AND(F61="Uygun Değil",E61="Yüksek"),"KRİTİK","")</f>
      </c>
      <c r="I61" s="8"/>
      <c r="J61" s="8"/>
      <c r="K61" s="8"/>
      <c r="L61" s="11"/>
      <c r="M61" s="7"/>
      <c r="N61" s="10">
        <f>IF(OR(L61="",M61="Kapandı"),"",IF(TODAY()&gt;L61,"Gecikmede",""))</f>
      </c>
    </row>
    <row r="62" ht="18" customHeight="1" spans="1:14" x14ac:dyDescent="0.25">
      <c r="A62" s="6">
        <v>57</v>
      </c>
      <c r="B62" s="7"/>
      <c r="C62" s="8"/>
      <c r="D62" s="8"/>
      <c r="E62" s="7"/>
      <c r="F62" s="7"/>
      <c r="G62" s="9">
        <f>IF(F62="Uygun",2,IF(F62="Kısmen Uygun",1,IF(F62="Uygun Değil",0,"")))</f>
      </c>
      <c r="H62" s="10">
        <f>IF(AND(F62="Uygun Değil",E62="Yüksek"),"KRİTİK","")</f>
      </c>
      <c r="I62" s="8"/>
      <c r="J62" s="8"/>
      <c r="K62" s="8"/>
      <c r="L62" s="11"/>
      <c r="M62" s="7"/>
      <c r="N62" s="10">
        <f>IF(OR(L62="",M62="Kapandı"),"",IF(TODAY()&gt;L62,"Gecikmede",""))</f>
      </c>
    </row>
    <row r="63" ht="18" customHeight="1" spans="1:14" x14ac:dyDescent="0.25">
      <c r="A63" s="6">
        <v>58</v>
      </c>
      <c r="B63" s="7"/>
      <c r="C63" s="8"/>
      <c r="D63" s="8"/>
      <c r="E63" s="7"/>
      <c r="F63" s="7"/>
      <c r="G63" s="9">
        <f>IF(F63="Uygun",2,IF(F63="Kısmen Uygun",1,IF(F63="Uygun Değil",0,"")))</f>
      </c>
      <c r="H63" s="10">
        <f>IF(AND(F63="Uygun Değil",E63="Yüksek"),"KRİTİK","")</f>
      </c>
      <c r="I63" s="8"/>
      <c r="J63" s="8"/>
      <c r="K63" s="8"/>
      <c r="L63" s="11"/>
      <c r="M63" s="7"/>
      <c r="N63" s="10">
        <f>IF(OR(L63="",M63="Kapandı"),"",IF(TODAY()&gt;L63,"Gecikmede",""))</f>
      </c>
    </row>
    <row r="64" ht="18" customHeight="1" spans="1:14" x14ac:dyDescent="0.25">
      <c r="A64" s="6">
        <v>59</v>
      </c>
      <c r="B64" s="7"/>
      <c r="C64" s="8"/>
      <c r="D64" s="8"/>
      <c r="E64" s="7"/>
      <c r="F64" s="7"/>
      <c r="G64" s="9">
        <f>IF(F64="Uygun",2,IF(F64="Kısmen Uygun",1,IF(F64="Uygun Değil",0,"")))</f>
      </c>
      <c r="H64" s="10">
        <f>IF(AND(F64="Uygun Değil",E64="Yüksek"),"KRİTİK","")</f>
      </c>
      <c r="I64" s="8"/>
      <c r="J64" s="8"/>
      <c r="K64" s="8"/>
      <c r="L64" s="11"/>
      <c r="M64" s="7"/>
      <c r="N64" s="10">
        <f>IF(OR(L64="",M64="Kapandı"),"",IF(TODAY()&gt;L64,"Gecikmede",""))</f>
      </c>
    </row>
    <row r="65" ht="18" customHeight="1" spans="1:14" x14ac:dyDescent="0.25">
      <c r="A65" s="6">
        <v>60</v>
      </c>
      <c r="B65" s="7"/>
      <c r="C65" s="8"/>
      <c r="D65" s="8"/>
      <c r="E65" s="7"/>
      <c r="F65" s="7"/>
      <c r="G65" s="9">
        <f>IF(F65="Uygun",2,IF(F65="Kısmen Uygun",1,IF(F65="Uygun Değil",0,"")))</f>
      </c>
      <c r="H65" s="10">
        <f>IF(AND(F65="Uygun Değil",E65="Yüksek"),"KRİTİK","")</f>
      </c>
      <c r="I65" s="8"/>
      <c r="J65" s="8"/>
      <c r="K65" s="8"/>
      <c r="L65" s="11"/>
      <c r="M65" s="7"/>
      <c r="N65" s="10">
        <f>IF(OR(L65="",M65="Kapandı"),"",IF(TODAY()&gt;L65,"Gecikmede",""))</f>
      </c>
    </row>
  </sheetData>
  <autoFilter ref="A5:N5"/>
  <conditionalFormatting sqref="E6:E65">
    <cfRule type="cellIs" dxfId="0" priority="1" operator="equal">
      <formula>"Yüksek"</formula>
    </cfRule>
  </conditionalFormatting>
  <conditionalFormatting sqref="F6:F65">
    <cfRule type="cellIs" dxfId="1" priority="1" operator="equal">
      <formula>"Uygun"</formula>
    </cfRule>
  </conditionalFormatting>
  <conditionalFormatting sqref="F6:F65">
    <cfRule type="cellIs" dxfId="2" priority="1" operator="equal">
      <formula>"Kısmen Uygun"</formula>
    </cfRule>
  </conditionalFormatting>
  <conditionalFormatting sqref="F6:F65">
    <cfRule type="cellIs" dxfId="3" priority="1" operator="equal">
      <formula>"Uygun Değil"</formula>
    </cfRule>
  </conditionalFormatting>
  <conditionalFormatting sqref="H6:H65">
    <cfRule type="cellIs" dxfId="4" priority="1" operator="equal">
      <formula>"KRİTİK"</formula>
    </cfRule>
  </conditionalFormatting>
  <conditionalFormatting sqref="M6:M65">
    <cfRule type="cellIs" dxfId="5" priority="1" operator="equal">
      <formula>"Kapandı"</formula>
    </cfRule>
  </conditionalFormatting>
  <conditionalFormatting sqref="N6:N65">
    <cfRule type="cellIs" dxfId="6" priority="1" operator="equal">
      <formula>"Gecikmede"</formula>
    </cfRule>
  </conditionalFormatting>
  <dataValidations count="10">
    <dataValidation type="list" allowBlank="1" showErrorMessage="1" errorTitle="Geçersiz değer" error="Listeden seçin: Özlük, Sözleşme, Çalışma Süreleri, İzin, Ücret, İSG, KVKK" sqref="B10:B65">
      <formula1>"Özlük,Sözleşme,Çalışma Süreleri,İzin,Ücret,İSG,KVKK"</formula1>
    </dataValidation>
    <dataValidation type="list" allowBlank="1" showErrorMessage="1" errorTitle="Geçersiz değer" error="Listeden seçin: Özlük, Sözleşme, Çalışma Süreleri, İzin, Ücret, İSG, KVKK" sqref="B6:B65">
      <formula1>"Özlük,Sözleşme,Çalışma Süreleri,İzin,Ücret,İSG,KVKK"</formula1>
    </dataValidation>
    <dataValidation type="list" allowBlank="1" showErrorMessage="1" errorTitle="Geçersiz değer" error="Listeden seçin: Yüksek, Orta, Düşük" sqref="E10:E65">
      <formula1>"Yüksek,Orta,Düşük"</formula1>
    </dataValidation>
    <dataValidation type="list" allowBlank="1" showErrorMessage="1" errorTitle="Geçersiz değer" error="Listeden seçin: Yüksek, Orta, Düşük" sqref="E6:E65">
      <formula1>"Yüksek,Orta,Düşük"</formula1>
    </dataValidation>
    <dataValidation type="list" allowBlank="1" showErrorMessage="1" errorTitle="Geçersiz değer" error="Listeden seçin: Uygun, Kısmen Uygun, Uygun Değil, Kapsam Dışı" sqref="F10:F65">
      <formula1>"Uygun,Kısmen Uygun,Uygun Değil,Kapsam Dışı"</formula1>
    </dataValidation>
    <dataValidation type="list" allowBlank="1" showErrorMessage="1" errorTitle="Geçersiz değer" error="Listeden seçin: Uygun, Kısmen Uygun, Uygun Değil, Kapsam Dışı" sqref="F6:F65">
      <formula1>"Uygun,Kısmen Uygun,Uygun Değil,Kapsam Dışı"</formula1>
    </dataValidation>
    <dataValidation type="date" operator="greaterThan" allowBlank="1" showErrorMessage="1" error="Geçerli bir tarih girin (GG.AA.YYYY)." sqref="L10:L65">
      <formula1>18264</formula1>
    </dataValidation>
    <dataValidation type="date" operator="greaterThan" allowBlank="1" showErrorMessage="1" error="Geçerli bir tarih girin (GG.AA.YYYY)." sqref="L6:L65">
      <formula1>18264</formula1>
    </dataValidation>
    <dataValidation type="list" allowBlank="1" showErrorMessage="1" errorTitle="Geçersiz değer" error="Listeden seçin: Açık, Devam ediyor, Kapandı" sqref="M10:M65">
      <formula1>"Açık,Devam ediyor,Kapandı"</formula1>
    </dataValidation>
    <dataValidation type="list" allowBlank="1" showErrorMessage="1" errorTitle="Geçersiz değer" error="Listeden seçin: Açık, Devam ediyor, Kapandı" sqref="M6:M65">
      <formula1>"Açık,Devam ediyor,Kapandı"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126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2" t="s">
        <v>127</v>
      </c>
    </row>
    <row r="6" ht="20" customHeight="1" spans="2:4" x14ac:dyDescent="0.25">
      <c r="B6" s="13" t="s">
        <v>128</v>
      </c>
      <c r="C6" s="14">
        <f>COUNTA('Kontrol Listesi'!$C$6:$C$65)</f>
      </c>
    </row>
    <row r="7" ht="20" customHeight="1" spans="2:4" x14ac:dyDescent="0.25">
      <c r="B7" s="13" t="s">
        <v>129</v>
      </c>
      <c r="C7" s="14">
        <f>COUNTIF('Kontrol Listesi'!$F$6:$F$65,"Uygun")+COUNTIF('Kontrol Listesi'!$F$6:$F$65,"Kısmen Uygun")+COUNTIF('Kontrol Listesi'!$F$6:$F$65,"Uygun Değil")</f>
      </c>
    </row>
    <row r="8" ht="20" customHeight="1" spans="2:4" x14ac:dyDescent="0.25">
      <c r="B8" s="13" t="s">
        <v>130</v>
      </c>
      <c r="C8" s="14">
        <f>COUNTIF('Kontrol Listesi'!$F$6:$F$65,"Kapsam Dışı")</f>
      </c>
    </row>
    <row r="9" ht="20" customHeight="1" spans="2:4" x14ac:dyDescent="0.25">
      <c r="B9" s="13" t="s">
        <v>131</v>
      </c>
      <c r="C9" s="14">
        <f>C6-C7-C8</f>
      </c>
      <c r="D9" s="15" t="s">
        <v>132</v>
      </c>
    </row>
    <row r="10" ht="20" customHeight="1" spans="2:4" x14ac:dyDescent="0.25">
      <c r="B10" s="13" t="s">
        <v>133</v>
      </c>
      <c r="C10" s="14">
        <f>COUNTIF('Kontrol Listesi'!$F$6:$F$65,"Uygun")</f>
      </c>
    </row>
    <row r="11" ht="20" customHeight="1" spans="2:4" x14ac:dyDescent="0.25">
      <c r="B11" s="13" t="s">
        <v>134</v>
      </c>
      <c r="C11" s="14">
        <f>COUNTIF('Kontrol Listesi'!$F$6:$F$65,"Kısmen Uygun")</f>
      </c>
    </row>
    <row r="12" ht="20" customHeight="1" spans="2:4" x14ac:dyDescent="0.25">
      <c r="B12" s="13" t="s">
        <v>135</v>
      </c>
      <c r="C12" s="14">
        <f>COUNTIF('Kontrol Listesi'!$F$6:$F$65,"Uygun Değil")</f>
      </c>
    </row>
    <row r="13" ht="20" customHeight="1" spans="2:4" x14ac:dyDescent="0.25">
      <c r="B13" s="13" t="s">
        <v>136</v>
      </c>
      <c r="C13" s="16">
        <f>IFERROR(SUM('Kontrol Listesi'!$G$6:$G$65)/(2*C7),"")</f>
      </c>
      <c r="D13" s="15" t="s">
        <v>137</v>
      </c>
    </row>
    <row r="14" ht="20" customHeight="1" spans="2:4" x14ac:dyDescent="0.25">
      <c r="B14" s="13" t="s">
        <v>138</v>
      </c>
      <c r="C14" s="14">
        <f>COUNTIF('Kontrol Listesi'!$H$6:$H$65,"KRİTİK")</f>
      </c>
      <c r="D14" s="15" t="s">
        <v>139</v>
      </c>
    </row>
    <row r="15" ht="20" customHeight="1" spans="2:4" x14ac:dyDescent="0.25">
      <c r="B15" s="13" t="s">
        <v>140</v>
      </c>
      <c r="C15" s="14">
        <f>COUNTIF('Kontrol Listesi'!$M$6:$M$65,"Açık")+COUNTIF('Kontrol Listesi'!$M$6:$M$65,"Devam ediyor")</f>
      </c>
    </row>
    <row r="16" ht="20" customHeight="1" spans="2:4" x14ac:dyDescent="0.25">
      <c r="B16" s="13" t="s">
        <v>141</v>
      </c>
      <c r="C16" s="14">
        <f>COUNTIF('Kontrol Listesi'!$N$6:$N$65,"Gecikmede")</f>
      </c>
    </row>
    <row r="17" ht="24" customHeight="1" spans="2:2" x14ac:dyDescent="0.25">
      <c r="B17" s="12" t="s">
        <v>142</v>
      </c>
    </row>
    <row r="18" ht="20" customHeight="1" spans="2:4" x14ac:dyDescent="0.25">
      <c r="B18" s="13" t="s">
        <v>17</v>
      </c>
      <c r="C18" s="16">
        <f>IFERROR(SUMIF('Kontrol Listesi'!$B$6:$B$65,"Özlük",'Kontrol Listesi'!$G$6:$G$65)/(2*(COUNTIFS('Kontrol Listesi'!$B$6:$B$65,"Özlük",'Kontrol Listesi'!$F$6:$F$65,"Uygun")+COUNTIFS('Kontrol Listesi'!$B$6:$B$65,"Özlük",'Kontrol Listesi'!$F$6:$F$65,"Kısmen Uygun")+COUNTIFS('Kontrol Listesi'!$B$6:$B$65,"Özlük",'Kontrol Listesi'!$F$6:$F$65,"Uygun Değil"))),"")</f>
      </c>
      <c r="D18" s="15" t="s">
        <v>143</v>
      </c>
    </row>
    <row r="19" ht="20" customHeight="1" spans="2:4" x14ac:dyDescent="0.25">
      <c r="B19" s="13" t="s">
        <v>33</v>
      </c>
      <c r="C19" s="16">
        <f>IFERROR(SUMIF('Kontrol Listesi'!$B$6:$B$65,"Sözleşme",'Kontrol Listesi'!$G$6:$G$65)/(2*(COUNTIFS('Kontrol Listesi'!$B$6:$B$65,"Sözleşme",'Kontrol Listesi'!$F$6:$F$65,"Uygun")+COUNTIFS('Kontrol Listesi'!$B$6:$B$65,"Sözleşme",'Kontrol Listesi'!$F$6:$F$65,"Kısmen Uygun")+COUNTIFS('Kontrol Listesi'!$B$6:$B$65,"Sözleşme",'Kontrol Listesi'!$F$6:$F$65,"Uygun Değil"))),"")</f>
      </c>
    </row>
    <row r="20" ht="20" customHeight="1" spans="2:4" x14ac:dyDescent="0.25">
      <c r="B20" s="13" t="s">
        <v>48</v>
      </c>
      <c r="C20" s="16">
        <f>IFERROR(SUMIF('Kontrol Listesi'!$B$6:$B$65,"Çalışma Süreleri",'Kontrol Listesi'!$G$6:$G$65)/(2*(COUNTIFS('Kontrol Listesi'!$B$6:$B$65,"Çalışma Süreleri",'Kontrol Listesi'!$F$6:$F$65,"Uygun")+COUNTIFS('Kontrol Listesi'!$B$6:$B$65,"Çalışma Süreleri",'Kontrol Listesi'!$F$6:$F$65,"Kısmen Uygun")+COUNTIFS('Kontrol Listesi'!$B$6:$B$65,"Çalışma Süreleri",'Kontrol Listesi'!$F$6:$F$65,"Uygun Değil"))),"")</f>
      </c>
    </row>
    <row r="21" ht="20" customHeight="1" spans="2:4" x14ac:dyDescent="0.25">
      <c r="B21" s="13" t="s">
        <v>63</v>
      </c>
      <c r="C21" s="16">
        <f>IFERROR(SUMIF('Kontrol Listesi'!$B$6:$B$65,"İzin",'Kontrol Listesi'!$G$6:$G$65)/(2*(COUNTIFS('Kontrol Listesi'!$B$6:$B$65,"İzin",'Kontrol Listesi'!$F$6:$F$65,"Uygun")+COUNTIFS('Kontrol Listesi'!$B$6:$B$65,"İzin",'Kontrol Listesi'!$F$6:$F$65,"Kısmen Uygun")+COUNTIFS('Kontrol Listesi'!$B$6:$B$65,"İzin",'Kontrol Listesi'!$F$6:$F$65,"Uygun Değil"))),"")</f>
      </c>
    </row>
    <row r="22" ht="20" customHeight="1" spans="2:4" x14ac:dyDescent="0.25">
      <c r="B22" s="13" t="s">
        <v>78</v>
      </c>
      <c r="C22" s="16">
        <f>IFERROR(SUMIF('Kontrol Listesi'!$B$6:$B$65,"Ücret",'Kontrol Listesi'!$G$6:$G$65)/(2*(COUNTIFS('Kontrol Listesi'!$B$6:$B$65,"Ücret",'Kontrol Listesi'!$F$6:$F$65,"Uygun")+COUNTIFS('Kontrol Listesi'!$B$6:$B$65,"Ücret",'Kontrol Listesi'!$F$6:$F$65,"Kısmen Uygun")+COUNTIFS('Kontrol Listesi'!$B$6:$B$65,"Ücret",'Kontrol Listesi'!$F$6:$F$65,"Uygun Değil"))),"")</f>
      </c>
    </row>
    <row r="23" ht="20" customHeight="1" spans="2:4" x14ac:dyDescent="0.25">
      <c r="B23" s="13" t="s">
        <v>91</v>
      </c>
      <c r="C23" s="16">
        <f>IFERROR(SUMIF('Kontrol Listesi'!$B$6:$B$65,"İSG",'Kontrol Listesi'!$G$6:$G$65)/(2*(COUNTIFS('Kontrol Listesi'!$B$6:$B$65,"İSG",'Kontrol Listesi'!$F$6:$F$65,"Uygun")+COUNTIFS('Kontrol Listesi'!$B$6:$B$65,"İSG",'Kontrol Listesi'!$F$6:$F$65,"Kısmen Uygun")+COUNTIFS('Kontrol Listesi'!$B$6:$B$65,"İSG",'Kontrol Listesi'!$F$6:$F$65,"Uygun Değil"))),"")</f>
      </c>
    </row>
    <row r="24" ht="20" customHeight="1" spans="2:4" x14ac:dyDescent="0.25">
      <c r="B24" s="13" t="s">
        <v>108</v>
      </c>
      <c r="C24" s="16">
        <f>IFERROR(SUMIF('Kontrol Listesi'!$B$6:$B$65,"KVKK",'Kontrol Listesi'!$G$6:$G$65)/(2*(COUNTIFS('Kontrol Listesi'!$B$6:$B$65,"KVKK",'Kontrol Listesi'!$F$6:$F$65,"Uygun")+COUNTIFS('Kontrol Listesi'!$B$6:$B$65,"KVKK",'Kontrol Listesi'!$F$6:$F$65,"Kısmen Uygun")+COUNTIFS('Kontrol Listesi'!$B$6:$B$65,"KVKK",'Kontrol Listesi'!$F$6:$F$65,"Uygun Değil"))),"")</f>
      </c>
    </row>
    <row r="25" ht="24" customHeight="1" spans="2:2" x14ac:dyDescent="0.25">
      <c r="B25" s="12" t="s">
        <v>144</v>
      </c>
    </row>
    <row r="26" ht="20" customHeight="1" spans="2:4" x14ac:dyDescent="0.25">
      <c r="B26" s="13" t="s">
        <v>145</v>
      </c>
      <c r="C26" s="17" t="s">
        <v>146</v>
      </c>
    </row>
    <row r="27" ht="20" customHeight="1" spans="2:4" x14ac:dyDescent="0.25">
      <c r="B27" s="13" t="s">
        <v>147</v>
      </c>
      <c r="C27" s="17" t="s">
        <v>148</v>
      </c>
    </row>
    <row r="28" ht="20" customHeight="1" spans="2:4" x14ac:dyDescent="0.25">
      <c r="B28" s="13" t="s">
        <v>149</v>
      </c>
      <c r="C28" s="17" t="s">
        <v>150</v>
      </c>
    </row>
    <row r="29" ht="20" customHeight="1" spans="2:4" x14ac:dyDescent="0.25">
      <c r="B29" s="13" t="s">
        <v>151</v>
      </c>
      <c r="C29" s="17" t="s">
        <v>146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152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18" t="s">
        <v>153</v>
      </c>
    </row>
    <row r="7" ht="22" customHeight="1" spans="2:2" x14ac:dyDescent="0.25">
      <c r="B7" s="19" t="s">
        <v>154</v>
      </c>
    </row>
    <row r="8" ht="30" customHeight="1" spans="2:2" x14ac:dyDescent="0.25">
      <c r="B8" s="18" t="s">
        <v>155</v>
      </c>
    </row>
    <row r="9" ht="30" customHeight="1" spans="2:2" x14ac:dyDescent="0.25">
      <c r="B9" s="18" t="s">
        <v>156</v>
      </c>
    </row>
    <row r="10" ht="30" customHeight="1" spans="2:2" x14ac:dyDescent="0.25">
      <c r="B10" s="18" t="s">
        <v>157</v>
      </c>
    </row>
    <row r="11" ht="30" customHeight="1" spans="2:2" x14ac:dyDescent="0.25">
      <c r="B11" s="18" t="s">
        <v>158</v>
      </c>
    </row>
    <row r="12" ht="30" customHeight="1" spans="2:2" x14ac:dyDescent="0.25">
      <c r="B12" s="18" t="s">
        <v>159</v>
      </c>
    </row>
    <row r="13" ht="30" customHeight="1" spans="2:2" x14ac:dyDescent="0.25">
      <c r="B13" s="18" t="s">
        <v>160</v>
      </c>
    </row>
    <row r="14" ht="45" customHeight="1" spans="2:2" x14ac:dyDescent="0.25">
      <c r="B14" s="18" t="s">
        <v>161</v>
      </c>
    </row>
    <row r="15" ht="30" customHeight="1" spans="2:2" x14ac:dyDescent="0.25">
      <c r="B15" s="18" t="s">
        <v>162</v>
      </c>
    </row>
    <row r="16" ht="8" customHeight="1" spans="2:2" x14ac:dyDescent="0.25">
      <c r="B16" s="18" t="s">
        <v>163</v>
      </c>
    </row>
    <row r="17" ht="30" customHeight="1" spans="2:2" x14ac:dyDescent="0.25">
      <c r="B17" s="20" t="s">
        <v>164</v>
      </c>
    </row>
    <row r="19" ht="20" customHeight="1" spans="2:2" x14ac:dyDescent="0.25">
      <c r="B19" s="21" t="s">
        <v>165</v>
      </c>
    </row>
    <row r="20" ht="30" customHeight="1" spans="2:2" x14ac:dyDescent="0.25">
      <c r="B20" s="18" t="s">
        <v>166</v>
      </c>
    </row>
    <row r="22" ht="18" customHeight="1" spans="2:2" x14ac:dyDescent="0.25">
      <c r="B22" s="22" t="s">
        <v>167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Kontrol Listesi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İK Uyum Denetimi Kontrol Listesi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