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Günlük Kayıt" state="visible" r:id="rId4"/>
    <sheet sheetId="2" name="Haftalık Özet" state="visible" r:id="rId5"/>
    <sheet sheetId="3" name="Denkleştirme" state="visible" r:id="rId6"/>
    <sheet sheetId="4" name="Çalışanlar" state="visible" r:id="rId7"/>
    <sheet sheetId="5" name="Özet" state="visible" r:id="rId8"/>
    <sheet sheetId="6" name="Nasıl Kullanılır" state="visible" r:id="rId9"/>
  </sheets>
  <definedNames>
    <definedName name="_xlnm.Print_Titles" localSheetId="0">'Günlük Kayıt'!$5:$5</definedName>
    <definedName name="_xlnm.Print_Titles" localSheetId="1">'Haftalık Özet'!$5:$5</definedName>
    <definedName name="_xlnm.Print_Titles" localSheetId="2">'Denkleştirme'!$5:$5</definedName>
    <definedName name="_xlnm.Print_Titles" localSheetId="3">'Çalışanlar'!$5:$5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J5" authorId="0">
      <text>
        <r>
          <t>Çalışma 20.00–06.00 arasındaki gece dönemine giriyorsa Evet seçin</t>
        </r>
      </text>
    </comment>
    <comment ref="O5" authorId="0">
      <text>
        <r>
          <t>Aynı çalışanın bir önceki satırdaki çalışmasının bitişinden bu çalışmanın başlangıcına kadar geçen süre. Doğru sonuç için sayfayı Sicil No ve Tarih'e göre sıralayın.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C5" authorId="0">
      <text>
        <r>
          <t>Haftanın Pazartesi tarihini girin</t>
        </r>
      </text>
    </comment>
    <comment ref="H5" authorId="0">
      <text>
        <r>
          <t>Sözleşmedeki süre 45 saatin altındaysa, o süreyi aşan ve 45 saate kadar olan çalışma (md. 41)</t>
        </r>
      </text>
    </comment>
    <comment ref="I5" authorId="0">
      <text>
        <r>
          <t>Haftalık 45 saati aşan çalışma (md. 41). Denkleştirmede Denkleştirme sayfasında hesaplanır.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I5" authorId="0">
      <text>
        <r>
          <t>Dönem toplamının 45 saat × hafta sayısını aşan kısmı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D5" authorId="0">
      <text>
        <r>
          <t>Tam süreli çalışanlar için 45; sözleşmede daha az süre kararlaştırıldıysa o süre</t>
        </r>
      </text>
    </comment>
    <comment ref="I5" authorId="0">
      <text>
        <r>
          <t>Çalışanın fazla çalışma için verdiği yazılı onayın tarihi</t>
        </r>
      </text>
    </comment>
  </commentList>
</comments>
</file>

<file path=xl/sharedStrings.xml><?xml version="1.0" encoding="utf-8"?>
<sst xmlns="http://schemas.openxmlformats.org/spreadsheetml/2006/main" count="169" uniqueCount="107">
  <si>
    <t>Haftalık Çalışma Süresi Takip Tablosu</t>
  </si>
  <si>
    <t>Şirket: [Şirket Unvanı]  ·  Dönem: [Başlangıç – Bitiş]  ·  Hazırlayan: [Ad Soyad]</t>
  </si>
  <si>
    <t>ikpartner.com  ·  Ücretsiz İK şablonu  ·  0538 949 22 87</t>
  </si>
  <si>
    <t>Sıra</t>
  </si>
  <si>
    <t>Sicil No</t>
  </si>
  <si>
    <t>Ad Soyad</t>
  </si>
  <si>
    <t>Tarih</t>
  </si>
  <si>
    <t>Gün</t>
  </si>
  <si>
    <t>Hafta Başlangıcı</t>
  </si>
  <si>
    <t>Giriş</t>
  </si>
  <si>
    <t>Çıkış</t>
  </si>
  <si>
    <t>Ara Dinlenme (dk)</t>
  </si>
  <si>
    <t>Gece Postası</t>
  </si>
  <si>
    <t>Brüt Süre (saat)</t>
  </si>
  <si>
    <t>Net Çalışma (saat)</t>
  </si>
  <si>
    <t>Asgari Ara (dk)</t>
  </si>
  <si>
    <t>Ara Kontrolü</t>
  </si>
  <si>
    <t>Önceki Çalışmadan Dinlenme (saat)</t>
  </si>
  <si>
    <t>Günlük Kontrol</t>
  </si>
  <si>
    <t>Açıklama</t>
  </si>
  <si>
    <t>1001</t>
  </si>
  <si>
    <t>Hayır</t>
  </si>
  <si>
    <t>Ara kısa kullandırılmış</t>
  </si>
  <si>
    <t>1002</t>
  </si>
  <si>
    <t>1003</t>
  </si>
  <si>
    <t>Evet</t>
  </si>
  <si>
    <t>Uzatılmış gece postası</t>
  </si>
  <si>
    <t>Posta değişimi</t>
  </si>
  <si>
    <t>Hafta Başlangıcı (Pzt)</t>
  </si>
  <si>
    <t>Çalışılan Gün</t>
  </si>
  <si>
    <t>Toplam Net Saat</t>
  </si>
  <si>
    <t>Sözleşme Süresi (saat)</t>
  </si>
  <si>
    <t>Denkleştirme</t>
  </si>
  <si>
    <t>Fazla Sürelerle (%25)</t>
  </si>
  <si>
    <t>Fazla Çalışma (%50)</t>
  </si>
  <si>
    <t>Durum</t>
  </si>
  <si>
    <t>Not</t>
  </si>
  <si>
    <t>TOPLAM</t>
  </si>
  <si>
    <t>Dönem Başlangıcı</t>
  </si>
  <si>
    <t>Dönem Bitişi</t>
  </si>
  <si>
    <t>Dönem (gün)</t>
  </si>
  <si>
    <t>Hafta Sayısı</t>
  </si>
  <si>
    <t>Haftalık Ortalama</t>
  </si>
  <si>
    <t>Fazla Çalışma (saat)</t>
  </si>
  <si>
    <t>Süre Kontrolü</t>
  </si>
  <si>
    <t>Ortalama Kontrolü</t>
  </si>
  <si>
    <t>Departman</t>
  </si>
  <si>
    <t>Sözleşmedeki Haftalık Süre</t>
  </si>
  <si>
    <t>Yıllık Fazla Çalışma (saat)</t>
  </si>
  <si>
    <t>270 Saate Kalan</t>
  </si>
  <si>
    <t>270 Saat Kontrolü</t>
  </si>
  <si>
    <t>Fazla Çalışma Onayı Tarihi</t>
  </si>
  <si>
    <t>Örnek Çalışan A</t>
  </si>
  <si>
    <t>Üretim</t>
  </si>
  <si>
    <t>Örnek Çalışan B</t>
  </si>
  <si>
    <t>Mağaza</t>
  </si>
  <si>
    <t>Örnek Çalışan C</t>
  </si>
  <si>
    <t>Depo</t>
  </si>
  <si>
    <t>Haftalık Çalışma Süresi — Özet</t>
  </si>
  <si>
    <t>Dönem Bilgisi</t>
  </si>
  <si>
    <t>Şirket / işyeri</t>
  </si>
  <si>
    <t>[Şirket Unvanı]</t>
  </si>
  <si>
    <t>Takip dönemi</t>
  </si>
  <si>
    <t>[Dönem]</t>
  </si>
  <si>
    <t>Günlük Kontroller</t>
  </si>
  <si>
    <t>Günlük kayıt sayısı</t>
  </si>
  <si>
    <t>Eksik ara dinlenme (gün)</t>
  </si>
  <si>
    <t>md. 68: 15 dk / 30 dk / 1 saat</t>
  </si>
  <si>
    <t>Günlük 11 saati aşan gün</t>
  </si>
  <si>
    <t>md. 63/2</t>
  </si>
  <si>
    <t>Gece 7,5 saat aşımı</t>
  </si>
  <si>
    <t>md. 69</t>
  </si>
  <si>
    <t>11 saatten az dinlenme</t>
  </si>
  <si>
    <t>md. 69: posta değişiminde en az 11 saat</t>
  </si>
  <si>
    <t>Haftalık Kontroller</t>
  </si>
  <si>
    <t>Fazla çalışma görülen hafta</t>
  </si>
  <si>
    <t>Hafta tatili verilmeyen hafta</t>
  </si>
  <si>
    <t>md. 46: yedi günde en az 24 saat</t>
  </si>
  <si>
    <t>Toplam fazla sürelerle çalışma (saat)</t>
  </si>
  <si>
    <t>Saat ücretinin %25 fazlasıyla ödenir</t>
  </si>
  <si>
    <t>Toplam fazla çalışma – haftalık (saat)</t>
  </si>
  <si>
    <t>Saat ücretinin %50 fazlasıyla ödenir</t>
  </si>
  <si>
    <t>Toplam fazla çalışma – denkleştirme (saat)</t>
  </si>
  <si>
    <t>Yıllık Sınır</t>
  </si>
  <si>
    <t>270 saati aşan çalışan</t>
  </si>
  <si>
    <t>md. 41: yılda en çok 270 saat</t>
  </si>
  <si>
    <t>Onay</t>
  </si>
  <si>
    <t>Hazırlayan (İK)</t>
  </si>
  <si>
    <t>[Ad Soyad]</t>
  </si>
  <si>
    <t>Onaylayan</t>
  </si>
  <si>
    <t>Nasıl Kullanılır?</t>
  </si>
  <si>
    <t>Günlük giriş-çıkış saatlerinden net çalışma süresini hesaplayan; ara dinlenme, günlük 11 saat, gece 7,5 saat ve iki çalışma arasındaki 11 saatlik dinlenme kontrollerini yapan; haftalık 45 saat, fazla sürelerle çalışma, fazla çalışma, denkleştirme dönemi ortalaması ve yıllık 270 saat sınırını otomatik izleyen takip tablosu.</t>
  </si>
  <si>
    <t>Kullanım adımları</t>
  </si>
  <si>
    <t>1. Önce Çalışanlar sayfasına sicil no, ad soyad, departman, sözleşmedeki haftalık çalışma süresi (tam süreli için 45; sözleşmede daha az kararlaştırıldıysa o süre) ve denkleştirme uygulanıp uygulanmadığını girin.</t>
  </si>
  <si>
    <t>2. Günlük Kayıt sayfasına her çalışma gününü ayrı satır olarak girin: sicil no, tarih, giriş ve çıkış saati (SS:DD), kullanılan ara dinlenme (dakika) ve gece postası olup olmadığı. Gece yarısını geçen vardiyayı başladığı güne yazın; süre doğru hesaplanır.</t>
  </si>
  <si>
    <t>3. İki çalışma arasındaki dinlenme süresinin doğru hesaplanması için Günlük Kayıt sayfasını önce Sicil No, sonra Tarih sütununa göre artan sırada tutun (Veri &gt; Sırala).</t>
  </si>
  <si>
    <t>4. Kontrol sütunları: 'Eksik ara' İş Kanunu md. 68'deki asgari süreye (4 saate kadar 15 dk, 7,5 saate kadar 30 dk, üzeri 1 saat) göre; '11 saat aşıldı' md. 63'teki günlük üst sınıra göre; 'Gece 7,5 saat aşıldı' md. 69'a göre; '11 saatten az' ise iki çalışma arasındaki kesintisiz dinlenmeye göre uyarı verir (md. 69 posta değişiminde en az 11 saat dinlenme ister).</t>
  </si>
  <si>
    <t>5. Haftalık Özet sayfasına her çalışan için haftanın Pazartesi tarihini girin; çalışılan gün, toplam net saat, fazla sürelerle çalışma (%25) ve fazla çalışma (%50) otomatik hesaplanır. Yedi gün çalışılan haftalar 'Hafta tatili verilmemiş' olarak işaretlenir.</t>
  </si>
  <si>
    <t>6. Denkleştirme uygulanan çalışanlarda haftalık fazla çalışma hesaplanmaz; bunun yerine Denkleştirme sayfasına dönem başlangıç ve bitiş tarihini girin. Dönem ortalaması 45 saati aşarsa aşan saatler fazla çalışmadır. Denkleştirme süresi kural olarak iki aydır; TİS ile dört aya kadar uzatılabilir (turizmde farklı kural vardır).</t>
  </si>
  <si>
    <t>7. Çalışanlar sayfasındaki yıllık fazla çalışma toplamı, md. 41'deki yıllık 270 saat sınırına göre kontrol edilir. Takvim yılı başında tabloyu yeni bir dosyaya kopyalayın.</t>
  </si>
  <si>
    <t>8. Hesaplamalar bilgi amaçlıdır; fazla çalışma ücreti ve serbest zaman kullanımı için bordro kayıtlarınızı esas alın. Hafta tatili ve genel tatil çalışmalarının ücretlendirilmesi ayrıca değerlendirilmelidir.</t>
  </si>
  <si>
    <t>9. İtalik satırlar örnek veridir; kendi verinizi girmeden önce silin.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</si>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</sst>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3" borderId="2" xfId="0" applyFont="1" applyFill="1" applyBorder="1"/>
    <xf numFmtId="164" fontId="6" fillId="0" borderId="2" xfId="0" applyNumberFormat="1" applyFont="1" applyBorder="1" applyAlignment="1">
      <alignment horizontal="center"/>
    </xf>
    <xf numFmtId="164" fontId="7" fillId="3" borderId="2" xfId="0" applyNumberFormat="1" applyFont="1" applyFill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3" fontId="6" fillId="0" borderId="2" xfId="0" applyNumberFormat="1" applyFont="1" applyBorder="1"/>
    <xf numFmtId="0" fontId="6" fillId="0" borderId="2" xfId="0" applyFont="1" applyBorder="1" applyAlignment="1">
      <alignment horizontal="center"/>
    </xf>
    <xf numFmtId="4" fontId="7" fillId="3" borderId="2" xfId="0" applyNumberFormat="1" applyFont="1" applyFill="1" applyBorder="1"/>
    <xf numFmtId="3" fontId="7" fillId="3" borderId="2" xfId="0" applyNumberFormat="1" applyFont="1" applyFill="1" applyBorder="1"/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8" fillId="0" borderId="2" xfId="0" applyFont="1" applyBorder="1"/>
    <xf numFmtId="164" fontId="8" fillId="0" borderId="2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3" fontId="8" fillId="0" borderId="2" xfId="0" applyNumberFormat="1" applyFont="1" applyBorder="1"/>
    <xf numFmtId="0" fontId="8" fillId="0" borderId="2" xfId="0" applyFont="1" applyBorder="1" applyAlignment="1">
      <alignment horizontal="center"/>
    </xf>
    <xf numFmtId="0" fontId="9" fillId="4" borderId="3" xfId="0" applyFont="1" applyFill="1" applyBorder="1"/>
    <xf numFmtId="164" fontId="9" fillId="4" borderId="3" xfId="0" applyNumberFormat="1" applyFont="1" applyFill="1" applyBorder="1"/>
    <xf numFmtId="3" fontId="9" fillId="4" borderId="3" xfId="0" applyNumberFormat="1" applyFont="1" applyFill="1" applyBorder="1"/>
    <xf numFmtId="4" fontId="9" fillId="4" borderId="3" xfId="0" applyNumberFormat="1" applyFont="1" applyFill="1" applyBorder="1"/>
    <xf numFmtId="4" fontId="6" fillId="0" borderId="2" xfId="0" applyNumberFormat="1" applyFont="1" applyBorder="1"/>
    <xf numFmtId="4" fontId="8" fillId="0" borderId="2" xfId="0" applyNumberFormat="1" applyFont="1" applyBorder="1"/>
    <xf numFmtId="0" fontId="10" fillId="0" borderId="0" xfId="0" applyFont="1"/>
    <xf numFmtId="0" fontId="9" fillId="3" borderId="2" xfId="0" applyFont="1" applyFill="1" applyBorder="1"/>
    <xf numFmtId="0" fontId="11" fillId="5" borderId="2" xfId="0" applyFont="1" applyFill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13" fillId="0" borderId="0" xfId="0" applyFont="1"/>
    <xf numFmtId="4" fontId="12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15"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15000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15000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15000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3.xml"/><Relationship Id="rId3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5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0" customWidth="1"/>
    <col min="4" max="4" width="13" customWidth="1"/>
    <col min="5" max="5" width="7" customWidth="1"/>
    <col min="6" max="6" width="13" customWidth="1"/>
    <col min="9" max="9" width="10" customWidth="1"/>
    <col min="11" max="12" width="10" customWidth="1"/>
    <col min="14" max="14" width="11" customWidth="1"/>
    <col min="15" max="15" width="12" customWidth="1"/>
    <col min="16" max="16" width="18" customWidth="1"/>
    <col min="17" max="17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spans="1:17" x14ac:dyDescent="0.25">
      <c r="A6" s="6">
        <v>1</v>
      </c>
      <c r="B6" s="7" t="s">
        <v>20</v>
      </c>
      <c r="C6" s="8">
        <f>IF(B6="","",IFERROR(VLOOKUP(B6,'Çalışanlar'!$A$6:$C$45,2,FALSE),"Listede yok"))</f>
      </c>
      <c r="D6" s="9">
        <v>46300</v>
      </c>
      <c r="E6" s="8">
        <f>IF(D6="","",CHOOSE(WEEKDAY(D6,2),"Pzt","Sal","Çar","Per","Cum","Cmt","Paz"))</f>
      </c>
      <c r="F6" s="10">
        <f>IF(D6="","",D6-WEEKDAY(D6,2)+1)</f>
      </c>
      <c r="G6" s="11">
        <f>TIME(8,0,0)</f>
      </c>
      <c r="H6" s="11">
        <f>TIME(18,30,0)</f>
      </c>
      <c r="I6" s="12">
        <v>60</v>
      </c>
      <c r="J6" s="13" t="s">
        <v>21</v>
      </c>
      <c r="K6" s="14">
        <f>IF(OR(G6="",H6=""),"",ROUND(MOD(H6-G6,1)*24,2))</f>
      </c>
      <c r="L6" s="14">
        <f>IF(K6="","",MAX(0,K6-N(I6)/60))</f>
      </c>
      <c r="M6" s="15">
        <f>IF(L6="","",IF(L6&lt;=4,15,IF(L6&lt;=7.5,30,60)))</f>
      </c>
      <c r="N6" s="8">
        <f>IF(L6="","",IF(N(I6)&lt;M6,"Eksik ara","Uygun"))</f>
      </c>
      <c r="O6" s="14">
        <f>IF(OR(L6="",OFFSET(B6,-1,0)&lt;&gt;B6,OFFSET(K6,-1,0)=""),"",ROUND(((D6+G6)-(OFFSET(D6,-1,0)+OFFSET(G6,-1,0)+OFFSET(K6,-1,0)/24))*24,1))</f>
      </c>
      <c r="P6" s="8">
        <f>IF(L6="","",IF(L6&gt;11,"11 saat aşıldı",IF(AND(J6="Evet",L6&gt;7.5),"Gece 7,5 saat aşıldı",IF(AND(O6&lt;&gt;"",N(O6)&lt;11),"11 saatten az dinlenme","Uygun"))))</f>
      </c>
      <c r="Q6" s="16"/>
    </row>
    <row r="7" spans="1:17" x14ac:dyDescent="0.25">
      <c r="A7" s="6">
        <v>2</v>
      </c>
      <c r="B7" s="7" t="s">
        <v>20</v>
      </c>
      <c r="C7" s="8">
        <f>IF(B7="","",IFERROR(VLOOKUP(B7,'Çalışanlar'!$A$6:$C$45,2,FALSE),"Listede yok"))</f>
      </c>
      <c r="D7" s="9">
        <v>46301</v>
      </c>
      <c r="E7" s="8">
        <f>IF(D7="","",CHOOSE(WEEKDAY(D7,2),"Pzt","Sal","Çar","Per","Cum","Cmt","Paz"))</f>
      </c>
      <c r="F7" s="10">
        <f>IF(D7="","",D7-WEEKDAY(D7,2)+1)</f>
      </c>
      <c r="G7" s="11">
        <f>TIME(8,0,0)</f>
      </c>
      <c r="H7" s="11">
        <f>TIME(18,30,0)</f>
      </c>
      <c r="I7" s="12">
        <v>60</v>
      </c>
      <c r="J7" s="13" t="s">
        <v>21</v>
      </c>
      <c r="K7" s="14">
        <f>IF(OR(G7="",H7=""),"",ROUND(MOD(H7-G7,1)*24,2))</f>
      </c>
      <c r="L7" s="14">
        <f>IF(K7="","",MAX(0,K7-N(I7)/60))</f>
      </c>
      <c r="M7" s="15">
        <f>IF(L7="","",IF(L7&lt;=4,15,IF(L7&lt;=7.5,30,60)))</f>
      </c>
      <c r="N7" s="8">
        <f>IF(L7="","",IF(N(I7)&lt;M7,"Eksik ara","Uygun"))</f>
      </c>
      <c r="O7" s="14">
        <f>IF(OR(L7="",OFFSET(B7,-1,0)&lt;&gt;B7,OFFSET(K7,-1,0)=""),"",ROUND(((D7+G7)-(OFFSET(D7,-1,0)+OFFSET(G7,-1,0)+OFFSET(K7,-1,0)/24))*24,1))</f>
      </c>
      <c r="P7" s="8">
        <f>IF(L7="","",IF(L7&gt;11,"11 saat aşıldı",IF(AND(J7="Evet",L7&gt;7.5),"Gece 7,5 saat aşıldı",IF(AND(O7&lt;&gt;"",N(O7)&lt;11),"11 saatten az dinlenme","Uygun"))))</f>
      </c>
      <c r="Q7" s="16"/>
    </row>
    <row r="8" spans="1:17" x14ac:dyDescent="0.25">
      <c r="A8" s="6">
        <v>3</v>
      </c>
      <c r="B8" s="7" t="s">
        <v>20</v>
      </c>
      <c r="C8" s="8">
        <f>IF(B8="","",IFERROR(VLOOKUP(B8,'Çalışanlar'!$A$6:$C$45,2,FALSE),"Listede yok"))</f>
      </c>
      <c r="D8" s="9">
        <v>46302</v>
      </c>
      <c r="E8" s="8">
        <f>IF(D8="","",CHOOSE(WEEKDAY(D8,2),"Pzt","Sal","Çar","Per","Cum","Cmt","Paz"))</f>
      </c>
      <c r="F8" s="10">
        <f>IF(D8="","",D8-WEEKDAY(D8,2)+1)</f>
      </c>
      <c r="G8" s="11">
        <f>TIME(8,0,0)</f>
      </c>
      <c r="H8" s="11">
        <f>TIME(18,30,0)</f>
      </c>
      <c r="I8" s="12">
        <v>30</v>
      </c>
      <c r="J8" s="13" t="s">
        <v>21</v>
      </c>
      <c r="K8" s="14">
        <f>IF(OR(G8="",H8=""),"",ROUND(MOD(H8-G8,1)*24,2))</f>
      </c>
      <c r="L8" s="14">
        <f>IF(K8="","",MAX(0,K8-N(I8)/60))</f>
      </c>
      <c r="M8" s="15">
        <f>IF(L8="","",IF(L8&lt;=4,15,IF(L8&lt;=7.5,30,60)))</f>
      </c>
      <c r="N8" s="8">
        <f>IF(L8="","",IF(N(I8)&lt;M8,"Eksik ara","Uygun"))</f>
      </c>
      <c r="O8" s="14">
        <f>IF(OR(L8="",OFFSET(B8,-1,0)&lt;&gt;B8,OFFSET(K8,-1,0)=""),"",ROUND(((D8+G8)-(OFFSET(D8,-1,0)+OFFSET(G8,-1,0)+OFFSET(K8,-1,0)/24))*24,1))</f>
      </c>
      <c r="P8" s="8">
        <f>IF(L8="","",IF(L8&gt;11,"11 saat aşıldı",IF(AND(J8="Evet",L8&gt;7.5),"Gece 7,5 saat aşıldı",IF(AND(O8&lt;&gt;"",N(O8)&lt;11),"11 saatten az dinlenme","Uygun"))))</f>
      </c>
      <c r="Q8" s="17" t="s">
        <v>22</v>
      </c>
    </row>
    <row r="9" spans="1:17" x14ac:dyDescent="0.25">
      <c r="A9" s="6">
        <v>4</v>
      </c>
      <c r="B9" s="7" t="s">
        <v>20</v>
      </c>
      <c r="C9" s="8">
        <f>IF(B9="","",IFERROR(VLOOKUP(B9,'Çalışanlar'!$A$6:$C$45,2,FALSE),"Listede yok"))</f>
      </c>
      <c r="D9" s="9">
        <v>46303</v>
      </c>
      <c r="E9" s="8">
        <f>IF(D9="","",CHOOSE(WEEKDAY(D9,2),"Pzt","Sal","Çar","Per","Cum","Cmt","Paz"))</f>
      </c>
      <c r="F9" s="10">
        <f>IF(D9="","",D9-WEEKDAY(D9,2)+1)</f>
      </c>
      <c r="G9" s="11">
        <f>TIME(8,0,0)</f>
      </c>
      <c r="H9" s="11">
        <f>TIME(18,30,0)</f>
      </c>
      <c r="I9" s="12">
        <v>60</v>
      </c>
      <c r="J9" s="13" t="s">
        <v>21</v>
      </c>
      <c r="K9" s="14">
        <f>IF(OR(G9="",H9=""),"",ROUND(MOD(H9-G9,1)*24,2))</f>
      </c>
      <c r="L9" s="14">
        <f>IF(K9="","",MAX(0,K9-N(I9)/60))</f>
      </c>
      <c r="M9" s="15">
        <f>IF(L9="","",IF(L9&lt;=4,15,IF(L9&lt;=7.5,30,60)))</f>
      </c>
      <c r="N9" s="8">
        <f>IF(L9="","",IF(N(I9)&lt;M9,"Eksik ara","Uygun"))</f>
      </c>
      <c r="O9" s="14">
        <f>IF(OR(L9="",OFFSET(B9,-1,0)&lt;&gt;B9,OFFSET(K9,-1,0)=""),"",ROUND(((D9+G9)-(OFFSET(D9,-1,0)+OFFSET(G9,-1,0)+OFFSET(K9,-1,0)/24))*24,1))</f>
      </c>
      <c r="P9" s="8">
        <f>IF(L9="","",IF(L9&gt;11,"11 saat aşıldı",IF(AND(J9="Evet",L9&gt;7.5),"Gece 7,5 saat aşıldı",IF(AND(O9&lt;&gt;"",N(O9)&lt;11),"11 saatten az dinlenme","Uygun"))))</f>
      </c>
      <c r="Q9" s="16"/>
    </row>
    <row r="10" spans="1:17" x14ac:dyDescent="0.25">
      <c r="A10" s="6">
        <v>5</v>
      </c>
      <c r="B10" s="7" t="s">
        <v>20</v>
      </c>
      <c r="C10" s="8">
        <f>IF(B10="","",IFERROR(VLOOKUP(B10,'Çalışanlar'!$A$6:$C$45,2,FALSE),"Listede yok"))</f>
      </c>
      <c r="D10" s="9">
        <v>46304</v>
      </c>
      <c r="E10" s="8">
        <f>IF(D10="","",CHOOSE(WEEKDAY(D10,2),"Pzt","Sal","Çar","Per","Cum","Cmt","Paz"))</f>
      </c>
      <c r="F10" s="10">
        <f>IF(D10="","",D10-WEEKDAY(D10,2)+1)</f>
      </c>
      <c r="G10" s="11">
        <f>TIME(8,0,0)</f>
      </c>
      <c r="H10" s="11">
        <f>TIME(18,30,0)</f>
      </c>
      <c r="I10" s="12">
        <v>60</v>
      </c>
      <c r="J10" s="13" t="s">
        <v>21</v>
      </c>
      <c r="K10" s="14">
        <f>IF(OR(G10="",H10=""),"",ROUND(MOD(H10-G10,1)*24,2))</f>
      </c>
      <c r="L10" s="14">
        <f>IF(K10="","",MAX(0,K10-N(I10)/60))</f>
      </c>
      <c r="M10" s="15">
        <f>IF(L10="","",IF(L10&lt;=4,15,IF(L10&lt;=7.5,30,60)))</f>
      </c>
      <c r="N10" s="8">
        <f>IF(L10="","",IF(N(I10)&lt;M10,"Eksik ara","Uygun"))</f>
      </c>
      <c r="O10" s="14">
        <f>IF(OR(L10="",OFFSET(B10,-1,0)&lt;&gt;B10,OFFSET(K10,-1,0)=""),"",ROUND(((D10+G10)-(OFFSET(D10,-1,0)+OFFSET(G10,-1,0)+OFFSET(K10,-1,0)/24))*24,1))</f>
      </c>
      <c r="P10" s="8">
        <f>IF(L10="","",IF(L10&gt;11,"11 saat aşıldı",IF(AND(J10="Evet",L10&gt;7.5),"Gece 7,5 saat aşıldı",IF(AND(O10&lt;&gt;"",N(O10)&lt;11),"11 saatten az dinlenme","Uygun"))))</f>
      </c>
      <c r="Q10" s="16"/>
    </row>
    <row r="11" spans="1:17" x14ac:dyDescent="0.25">
      <c r="A11" s="6">
        <v>6</v>
      </c>
      <c r="B11" s="7" t="s">
        <v>23</v>
      </c>
      <c r="C11" s="8">
        <f>IF(B11="","",IFERROR(VLOOKUP(B11,'Çalışanlar'!$A$6:$C$45,2,FALSE),"Listede yok"))</f>
      </c>
      <c r="D11" s="9">
        <v>46300</v>
      </c>
      <c r="E11" s="8">
        <f>IF(D11="","",CHOOSE(WEEKDAY(D11,2),"Pzt","Sal","Çar","Per","Cum","Cmt","Paz"))</f>
      </c>
      <c r="F11" s="10">
        <f>IF(D11="","",D11-WEEKDAY(D11,2)+1)</f>
      </c>
      <c r="G11" s="11">
        <f>TIME(9,0,0)</f>
      </c>
      <c r="H11" s="11">
        <f>TIME(18,0,0)</f>
      </c>
      <c r="I11" s="12">
        <v>60</v>
      </c>
      <c r="J11" s="13" t="s">
        <v>21</v>
      </c>
      <c r="K11" s="14">
        <f>IF(OR(G11="",H11=""),"",ROUND(MOD(H11-G11,1)*24,2))</f>
      </c>
      <c r="L11" s="14">
        <f>IF(K11="","",MAX(0,K11-N(I11)/60))</f>
      </c>
      <c r="M11" s="15">
        <f>IF(L11="","",IF(L11&lt;=4,15,IF(L11&lt;=7.5,30,60)))</f>
      </c>
      <c r="N11" s="8">
        <f>IF(L11="","",IF(N(I11)&lt;M11,"Eksik ara","Uygun"))</f>
      </c>
      <c r="O11" s="14">
        <f>IF(OR(L11="",OFFSET(B11,-1,0)&lt;&gt;B11,OFFSET(K11,-1,0)=""),"",ROUND(((D11+G11)-(OFFSET(D11,-1,0)+OFFSET(G11,-1,0)+OFFSET(K11,-1,0)/24))*24,1))</f>
      </c>
      <c r="P11" s="8">
        <f>IF(L11="","",IF(L11&gt;11,"11 saat aşıldı",IF(AND(J11="Evet",L11&gt;7.5),"Gece 7,5 saat aşıldı",IF(AND(O11&lt;&gt;"",N(O11)&lt;11),"11 saatten az dinlenme","Uygun"))))</f>
      </c>
      <c r="Q11" s="16"/>
    </row>
    <row r="12" spans="1:17" x14ac:dyDescent="0.25">
      <c r="A12" s="6">
        <v>7</v>
      </c>
      <c r="B12" s="7" t="s">
        <v>23</v>
      </c>
      <c r="C12" s="8">
        <f>IF(B12="","",IFERROR(VLOOKUP(B12,'Çalışanlar'!$A$6:$C$45,2,FALSE),"Listede yok"))</f>
      </c>
      <c r="D12" s="9">
        <v>46301</v>
      </c>
      <c r="E12" s="8">
        <f>IF(D12="","",CHOOSE(WEEKDAY(D12,2),"Pzt","Sal","Çar","Per","Cum","Cmt","Paz"))</f>
      </c>
      <c r="F12" s="10">
        <f>IF(D12="","",D12-WEEKDAY(D12,2)+1)</f>
      </c>
      <c r="G12" s="11">
        <f>TIME(9,0,0)</f>
      </c>
      <c r="H12" s="11">
        <f>TIME(18,0,0)</f>
      </c>
      <c r="I12" s="12">
        <v>60</v>
      </c>
      <c r="J12" s="13" t="s">
        <v>21</v>
      </c>
      <c r="K12" s="14">
        <f>IF(OR(G12="",H12=""),"",ROUND(MOD(H12-G12,1)*24,2))</f>
      </c>
      <c r="L12" s="14">
        <f>IF(K12="","",MAX(0,K12-N(I12)/60))</f>
      </c>
      <c r="M12" s="15">
        <f>IF(L12="","",IF(L12&lt;=4,15,IF(L12&lt;=7.5,30,60)))</f>
      </c>
      <c r="N12" s="8">
        <f>IF(L12="","",IF(N(I12)&lt;M12,"Eksik ara","Uygun"))</f>
      </c>
      <c r="O12" s="14">
        <f>IF(OR(L12="",OFFSET(B12,-1,0)&lt;&gt;B12,OFFSET(K12,-1,0)=""),"",ROUND(((D12+G12)-(OFFSET(D12,-1,0)+OFFSET(G12,-1,0)+OFFSET(K12,-1,0)/24))*24,1))</f>
      </c>
      <c r="P12" s="8">
        <f>IF(L12="","",IF(L12&gt;11,"11 saat aşıldı",IF(AND(J12="Evet",L12&gt;7.5),"Gece 7,5 saat aşıldı",IF(AND(O12&lt;&gt;"",N(O12)&lt;11),"11 saatten az dinlenme","Uygun"))))</f>
      </c>
      <c r="Q12" s="16"/>
    </row>
    <row r="13" spans="1:17" x14ac:dyDescent="0.25">
      <c r="A13" s="6">
        <v>8</v>
      </c>
      <c r="B13" s="7" t="s">
        <v>23</v>
      </c>
      <c r="C13" s="8">
        <f>IF(B13="","",IFERROR(VLOOKUP(B13,'Çalışanlar'!$A$6:$C$45,2,FALSE),"Listede yok"))</f>
      </c>
      <c r="D13" s="9">
        <v>46302</v>
      </c>
      <c r="E13" s="8">
        <f>IF(D13="","",CHOOSE(WEEKDAY(D13,2),"Pzt","Sal","Çar","Per","Cum","Cmt","Paz"))</f>
      </c>
      <c r="F13" s="10">
        <f>IF(D13="","",D13-WEEKDAY(D13,2)+1)</f>
      </c>
      <c r="G13" s="11">
        <f>TIME(9,0,0)</f>
      </c>
      <c r="H13" s="11">
        <f>TIME(18,0,0)</f>
      </c>
      <c r="I13" s="12">
        <v>60</v>
      </c>
      <c r="J13" s="13" t="s">
        <v>21</v>
      </c>
      <c r="K13" s="14">
        <f>IF(OR(G13="",H13=""),"",ROUND(MOD(H13-G13,1)*24,2))</f>
      </c>
      <c r="L13" s="14">
        <f>IF(K13="","",MAX(0,K13-N(I13)/60))</f>
      </c>
      <c r="M13" s="15">
        <f>IF(L13="","",IF(L13&lt;=4,15,IF(L13&lt;=7.5,30,60)))</f>
      </c>
      <c r="N13" s="8">
        <f>IF(L13="","",IF(N(I13)&lt;M13,"Eksik ara","Uygun"))</f>
      </c>
      <c r="O13" s="14">
        <f>IF(OR(L13="",OFFSET(B13,-1,0)&lt;&gt;B13,OFFSET(K13,-1,0)=""),"",ROUND(((D13+G13)-(OFFSET(D13,-1,0)+OFFSET(G13,-1,0)+OFFSET(K13,-1,0)/24))*24,1))</f>
      </c>
      <c r="P13" s="8">
        <f>IF(L13="","",IF(L13&gt;11,"11 saat aşıldı",IF(AND(J13="Evet",L13&gt;7.5),"Gece 7,5 saat aşıldı",IF(AND(O13&lt;&gt;"",N(O13)&lt;11),"11 saatten az dinlenme","Uygun"))))</f>
      </c>
      <c r="Q13" s="16"/>
    </row>
    <row r="14" spans="1:17" x14ac:dyDescent="0.25">
      <c r="A14" s="6">
        <v>9</v>
      </c>
      <c r="B14" s="7" t="s">
        <v>23</v>
      </c>
      <c r="C14" s="8">
        <f>IF(B14="","",IFERROR(VLOOKUP(B14,'Çalışanlar'!$A$6:$C$45,2,FALSE),"Listede yok"))</f>
      </c>
      <c r="D14" s="9">
        <v>46303</v>
      </c>
      <c r="E14" s="8">
        <f>IF(D14="","",CHOOSE(WEEKDAY(D14,2),"Pzt","Sal","Çar","Per","Cum","Cmt","Paz"))</f>
      </c>
      <c r="F14" s="10">
        <f>IF(D14="","",D14-WEEKDAY(D14,2)+1)</f>
      </c>
      <c r="G14" s="11">
        <f>TIME(9,0,0)</f>
      </c>
      <c r="H14" s="11">
        <f>TIME(18,0,0)</f>
      </c>
      <c r="I14" s="12">
        <v>60</v>
      </c>
      <c r="J14" s="13" t="s">
        <v>21</v>
      </c>
      <c r="K14" s="14">
        <f>IF(OR(G14="",H14=""),"",ROUND(MOD(H14-G14,1)*24,2))</f>
      </c>
      <c r="L14" s="14">
        <f>IF(K14="","",MAX(0,K14-N(I14)/60))</f>
      </c>
      <c r="M14" s="15">
        <f>IF(L14="","",IF(L14&lt;=4,15,IF(L14&lt;=7.5,30,60)))</f>
      </c>
      <c r="N14" s="8">
        <f>IF(L14="","",IF(N(I14)&lt;M14,"Eksik ara","Uygun"))</f>
      </c>
      <c r="O14" s="14">
        <f>IF(OR(L14="",OFFSET(B14,-1,0)&lt;&gt;B14,OFFSET(K14,-1,0)=""),"",ROUND(((D14+G14)-(OFFSET(D14,-1,0)+OFFSET(G14,-1,0)+OFFSET(K14,-1,0)/24))*24,1))</f>
      </c>
      <c r="P14" s="8">
        <f>IF(L14="","",IF(L14&gt;11,"11 saat aşıldı",IF(AND(J14="Evet",L14&gt;7.5),"Gece 7,5 saat aşıldı",IF(AND(O14&lt;&gt;"",N(O14)&lt;11),"11 saatten az dinlenme","Uygun"))))</f>
      </c>
      <c r="Q14" s="16"/>
    </row>
    <row r="15" spans="1:17" x14ac:dyDescent="0.25">
      <c r="A15" s="6">
        <v>10</v>
      </c>
      <c r="B15" s="7" t="s">
        <v>23</v>
      </c>
      <c r="C15" s="8">
        <f>IF(B15="","",IFERROR(VLOOKUP(B15,'Çalışanlar'!$A$6:$C$45,2,FALSE),"Listede yok"))</f>
      </c>
      <c r="D15" s="9">
        <v>46304</v>
      </c>
      <c r="E15" s="8">
        <f>IF(D15="","",CHOOSE(WEEKDAY(D15,2),"Pzt","Sal","Çar","Per","Cum","Cmt","Paz"))</f>
      </c>
      <c r="F15" s="10">
        <f>IF(D15="","",D15-WEEKDAY(D15,2)+1)</f>
      </c>
      <c r="G15" s="11">
        <f>TIME(9,0,0)</f>
      </c>
      <c r="H15" s="11">
        <f>TIME(18,0,0)</f>
      </c>
      <c r="I15" s="12">
        <v>60</v>
      </c>
      <c r="J15" s="13" t="s">
        <v>21</v>
      </c>
      <c r="K15" s="14">
        <f>IF(OR(G15="",H15=""),"",ROUND(MOD(H15-G15,1)*24,2))</f>
      </c>
      <c r="L15" s="14">
        <f>IF(K15="","",MAX(0,K15-N(I15)/60))</f>
      </c>
      <c r="M15" s="15">
        <f>IF(L15="","",IF(L15&lt;=4,15,IF(L15&lt;=7.5,30,60)))</f>
      </c>
      <c r="N15" s="8">
        <f>IF(L15="","",IF(N(I15)&lt;M15,"Eksik ara","Uygun"))</f>
      </c>
      <c r="O15" s="14">
        <f>IF(OR(L15="",OFFSET(B15,-1,0)&lt;&gt;B15,OFFSET(K15,-1,0)=""),"",ROUND(((D15+G15)-(OFFSET(D15,-1,0)+OFFSET(G15,-1,0)+OFFSET(K15,-1,0)/24))*24,1))</f>
      </c>
      <c r="P15" s="8">
        <f>IF(L15="","",IF(L15&gt;11,"11 saat aşıldı",IF(AND(J15="Evet",L15&gt;7.5),"Gece 7,5 saat aşıldı",IF(AND(O15&lt;&gt;"",N(O15)&lt;11),"11 saatten az dinlenme","Uygun"))))</f>
      </c>
      <c r="Q15" s="16"/>
    </row>
    <row r="16" spans="1:17" x14ac:dyDescent="0.25">
      <c r="A16" s="6">
        <v>11</v>
      </c>
      <c r="B16" s="7" t="s">
        <v>23</v>
      </c>
      <c r="C16" s="8">
        <f>IF(B16="","",IFERROR(VLOOKUP(B16,'Çalışanlar'!$A$6:$C$45,2,FALSE),"Listede yok"))</f>
      </c>
      <c r="D16" s="9">
        <v>46305</v>
      </c>
      <c r="E16" s="8">
        <f>IF(D16="","",CHOOSE(WEEKDAY(D16,2),"Pzt","Sal","Çar","Per","Cum","Cmt","Paz"))</f>
      </c>
      <c r="F16" s="10">
        <f>IF(D16="","",D16-WEEKDAY(D16,2)+1)</f>
      </c>
      <c r="G16" s="11">
        <f>TIME(10,0,0)</f>
      </c>
      <c r="H16" s="11">
        <f>TIME(14,0,0)</f>
      </c>
      <c r="I16" s="12">
        <v>15</v>
      </c>
      <c r="J16" s="13" t="s">
        <v>21</v>
      </c>
      <c r="K16" s="14">
        <f>IF(OR(G16="",H16=""),"",ROUND(MOD(H16-G16,1)*24,2))</f>
      </c>
      <c r="L16" s="14">
        <f>IF(K16="","",MAX(0,K16-N(I16)/60))</f>
      </c>
      <c r="M16" s="15">
        <f>IF(L16="","",IF(L16&lt;=4,15,IF(L16&lt;=7.5,30,60)))</f>
      </c>
      <c r="N16" s="8">
        <f>IF(L16="","",IF(N(I16)&lt;M16,"Eksik ara","Uygun"))</f>
      </c>
      <c r="O16" s="14">
        <f>IF(OR(L16="",OFFSET(B16,-1,0)&lt;&gt;B16,OFFSET(K16,-1,0)=""),"",ROUND(((D16+G16)-(OFFSET(D16,-1,0)+OFFSET(G16,-1,0)+OFFSET(K16,-1,0)/24))*24,1))</f>
      </c>
      <c r="P16" s="8">
        <f>IF(L16="","",IF(L16&gt;11,"11 saat aşıldı",IF(AND(J16="Evet",L16&gt;7.5),"Gece 7,5 saat aşıldı",IF(AND(O16&lt;&gt;"",N(O16)&lt;11),"11 saatten az dinlenme","Uygun"))))</f>
      </c>
      <c r="Q16" s="16"/>
    </row>
    <row r="17" spans="1:17" x14ac:dyDescent="0.25">
      <c r="A17" s="6">
        <v>12</v>
      </c>
      <c r="B17" s="7" t="s">
        <v>24</v>
      </c>
      <c r="C17" s="8">
        <f>IF(B17="","",IFERROR(VLOOKUP(B17,'Çalışanlar'!$A$6:$C$45,2,FALSE),"Listede yok"))</f>
      </c>
      <c r="D17" s="9">
        <v>46300</v>
      </c>
      <c r="E17" s="8">
        <f>IF(D17="","",CHOOSE(WEEKDAY(D17,2),"Pzt","Sal","Çar","Per","Cum","Cmt","Paz"))</f>
      </c>
      <c r="F17" s="10">
        <f>IF(D17="","",D17-WEEKDAY(D17,2)+1)</f>
      </c>
      <c r="G17" s="11">
        <f>TIME(22,0,0)</f>
      </c>
      <c r="H17" s="11">
        <f>TIME(6,0,0)</f>
      </c>
      <c r="I17" s="12">
        <v>30</v>
      </c>
      <c r="J17" s="13" t="s">
        <v>25</v>
      </c>
      <c r="K17" s="14">
        <f>IF(OR(G17="",H17=""),"",ROUND(MOD(H17-G17,1)*24,2))</f>
      </c>
      <c r="L17" s="14">
        <f>IF(K17="","",MAX(0,K17-N(I17)/60))</f>
      </c>
      <c r="M17" s="15">
        <f>IF(L17="","",IF(L17&lt;=4,15,IF(L17&lt;=7.5,30,60)))</f>
      </c>
      <c r="N17" s="8">
        <f>IF(L17="","",IF(N(I17)&lt;M17,"Eksik ara","Uygun"))</f>
      </c>
      <c r="O17" s="14">
        <f>IF(OR(L17="",OFFSET(B17,-1,0)&lt;&gt;B17,OFFSET(K17,-1,0)=""),"",ROUND(((D17+G17)-(OFFSET(D17,-1,0)+OFFSET(G17,-1,0)+OFFSET(K17,-1,0)/24))*24,1))</f>
      </c>
      <c r="P17" s="8">
        <f>IF(L17="","",IF(L17&gt;11,"11 saat aşıldı",IF(AND(J17="Evet",L17&gt;7.5),"Gece 7,5 saat aşıldı",IF(AND(O17&lt;&gt;"",N(O17)&lt;11),"11 saatten az dinlenme","Uygun"))))</f>
      </c>
      <c r="Q17" s="16"/>
    </row>
    <row r="18" spans="1:17" x14ac:dyDescent="0.25">
      <c r="A18" s="6">
        <v>13</v>
      </c>
      <c r="B18" s="7" t="s">
        <v>24</v>
      </c>
      <c r="C18" s="8">
        <f>IF(B18="","",IFERROR(VLOOKUP(B18,'Çalışanlar'!$A$6:$C$45,2,FALSE),"Listede yok"))</f>
      </c>
      <c r="D18" s="9">
        <v>46301</v>
      </c>
      <c r="E18" s="8">
        <f>IF(D18="","",CHOOSE(WEEKDAY(D18,2),"Pzt","Sal","Çar","Per","Cum","Cmt","Paz"))</f>
      </c>
      <c r="F18" s="10">
        <f>IF(D18="","",D18-WEEKDAY(D18,2)+1)</f>
      </c>
      <c r="G18" s="11">
        <f>TIME(22,0,0)</f>
      </c>
      <c r="H18" s="11">
        <f>TIME(6,0,0)</f>
      </c>
      <c r="I18" s="12">
        <v>30</v>
      </c>
      <c r="J18" s="13" t="s">
        <v>25</v>
      </c>
      <c r="K18" s="14">
        <f>IF(OR(G18="",H18=""),"",ROUND(MOD(H18-G18,1)*24,2))</f>
      </c>
      <c r="L18" s="14">
        <f>IF(K18="","",MAX(0,K18-N(I18)/60))</f>
      </c>
      <c r="M18" s="15">
        <f>IF(L18="","",IF(L18&lt;=4,15,IF(L18&lt;=7.5,30,60)))</f>
      </c>
      <c r="N18" s="8">
        <f>IF(L18="","",IF(N(I18)&lt;M18,"Eksik ara","Uygun"))</f>
      </c>
      <c r="O18" s="14">
        <f>IF(OR(L18="",OFFSET(B18,-1,0)&lt;&gt;B18,OFFSET(K18,-1,0)=""),"",ROUND(((D18+G18)-(OFFSET(D18,-1,0)+OFFSET(G18,-1,0)+OFFSET(K18,-1,0)/24))*24,1))</f>
      </c>
      <c r="P18" s="8">
        <f>IF(L18="","",IF(L18&gt;11,"11 saat aşıldı",IF(AND(J18="Evet",L18&gt;7.5),"Gece 7,5 saat aşıldı",IF(AND(O18&lt;&gt;"",N(O18)&lt;11),"11 saatten az dinlenme","Uygun"))))</f>
      </c>
      <c r="Q18" s="16"/>
    </row>
    <row r="19" spans="1:17" x14ac:dyDescent="0.25">
      <c r="A19" s="6">
        <v>14</v>
      </c>
      <c r="B19" s="7" t="s">
        <v>24</v>
      </c>
      <c r="C19" s="8">
        <f>IF(B19="","",IFERROR(VLOOKUP(B19,'Çalışanlar'!$A$6:$C$45,2,FALSE),"Listede yok"))</f>
      </c>
      <c r="D19" s="9">
        <v>46302</v>
      </c>
      <c r="E19" s="8">
        <f>IF(D19="","",CHOOSE(WEEKDAY(D19,2),"Pzt","Sal","Çar","Per","Cum","Cmt","Paz"))</f>
      </c>
      <c r="F19" s="10">
        <f>IF(D19="","",D19-WEEKDAY(D19,2)+1)</f>
      </c>
      <c r="G19" s="11">
        <f>TIME(20,0,0)</f>
      </c>
      <c r="H19" s="11">
        <f>TIME(6,0,0)</f>
      </c>
      <c r="I19" s="12">
        <v>60</v>
      </c>
      <c r="J19" s="13" t="s">
        <v>25</v>
      </c>
      <c r="K19" s="14">
        <f>IF(OR(G19="",H19=""),"",ROUND(MOD(H19-G19,1)*24,2))</f>
      </c>
      <c r="L19" s="14">
        <f>IF(K19="","",MAX(0,K19-N(I19)/60))</f>
      </c>
      <c r="M19" s="15">
        <f>IF(L19="","",IF(L19&lt;=4,15,IF(L19&lt;=7.5,30,60)))</f>
      </c>
      <c r="N19" s="8">
        <f>IF(L19="","",IF(N(I19)&lt;M19,"Eksik ara","Uygun"))</f>
      </c>
      <c r="O19" s="14">
        <f>IF(OR(L19="",OFFSET(B19,-1,0)&lt;&gt;B19,OFFSET(K19,-1,0)=""),"",ROUND(((D19+G19)-(OFFSET(D19,-1,0)+OFFSET(G19,-1,0)+OFFSET(K19,-1,0)/24))*24,1))</f>
      </c>
      <c r="P19" s="8">
        <f>IF(L19="","",IF(L19&gt;11,"11 saat aşıldı",IF(AND(J19="Evet",L19&gt;7.5),"Gece 7,5 saat aşıldı",IF(AND(O19&lt;&gt;"",N(O19)&lt;11),"11 saatten az dinlenme","Uygun"))))</f>
      </c>
      <c r="Q19" s="17" t="s">
        <v>26</v>
      </c>
    </row>
    <row r="20" spans="1:17" x14ac:dyDescent="0.25">
      <c r="A20" s="6">
        <v>15</v>
      </c>
      <c r="B20" s="7" t="s">
        <v>24</v>
      </c>
      <c r="C20" s="8">
        <f>IF(B20="","",IFERROR(VLOOKUP(B20,'Çalışanlar'!$A$6:$C$45,2,FALSE),"Listede yok"))</f>
      </c>
      <c r="D20" s="9">
        <v>46303</v>
      </c>
      <c r="E20" s="8">
        <f>IF(D20="","",CHOOSE(WEEKDAY(D20,2),"Pzt","Sal","Çar","Per","Cum","Cmt","Paz"))</f>
      </c>
      <c r="F20" s="10">
        <f>IF(D20="","",D20-WEEKDAY(D20,2)+1)</f>
      </c>
      <c r="G20" s="11">
        <f>TIME(22,0,0)</f>
      </c>
      <c r="H20" s="11">
        <f>TIME(6,0,0)</f>
      </c>
      <c r="I20" s="12">
        <v>30</v>
      </c>
      <c r="J20" s="13" t="s">
        <v>25</v>
      </c>
      <c r="K20" s="14">
        <f>IF(OR(G20="",H20=""),"",ROUND(MOD(H20-G20,1)*24,2))</f>
      </c>
      <c r="L20" s="14">
        <f>IF(K20="","",MAX(0,K20-N(I20)/60))</f>
      </c>
      <c r="M20" s="15">
        <f>IF(L20="","",IF(L20&lt;=4,15,IF(L20&lt;=7.5,30,60)))</f>
      </c>
      <c r="N20" s="8">
        <f>IF(L20="","",IF(N(I20)&lt;M20,"Eksik ara","Uygun"))</f>
      </c>
      <c r="O20" s="14">
        <f>IF(OR(L20="",OFFSET(B20,-1,0)&lt;&gt;B20,OFFSET(K20,-1,0)=""),"",ROUND(((D20+G20)-(OFFSET(D20,-1,0)+OFFSET(G20,-1,0)+OFFSET(K20,-1,0)/24))*24,1))</f>
      </c>
      <c r="P20" s="8">
        <f>IF(L20="","",IF(L20&gt;11,"11 saat aşıldı",IF(AND(J20="Evet",L20&gt;7.5),"Gece 7,5 saat aşıldı",IF(AND(O20&lt;&gt;"",N(O20)&lt;11),"11 saatten az dinlenme","Uygun"))))</f>
      </c>
      <c r="Q20" s="16"/>
    </row>
    <row r="21" spans="1:17" x14ac:dyDescent="0.25">
      <c r="A21" s="6">
        <v>16</v>
      </c>
      <c r="B21" s="7" t="s">
        <v>24</v>
      </c>
      <c r="C21" s="8">
        <f>IF(B21="","",IFERROR(VLOOKUP(B21,'Çalışanlar'!$A$6:$C$45,2,FALSE),"Listede yok"))</f>
      </c>
      <c r="D21" s="9">
        <v>46304</v>
      </c>
      <c r="E21" s="8">
        <f>IF(D21="","",CHOOSE(WEEKDAY(D21,2),"Pzt","Sal","Çar","Per","Cum","Cmt","Paz"))</f>
      </c>
      <c r="F21" s="10">
        <f>IF(D21="","",D21-WEEKDAY(D21,2)+1)</f>
      </c>
      <c r="G21" s="11">
        <f>TIME(22,0,0)</f>
      </c>
      <c r="H21" s="11">
        <f>TIME(6,0,0)</f>
      </c>
      <c r="I21" s="12">
        <v>30</v>
      </c>
      <c r="J21" s="13" t="s">
        <v>25</v>
      </c>
      <c r="K21" s="14">
        <f>IF(OR(G21="",H21=""),"",ROUND(MOD(H21-G21,1)*24,2))</f>
      </c>
      <c r="L21" s="14">
        <f>IF(K21="","",MAX(0,K21-N(I21)/60))</f>
      </c>
      <c r="M21" s="15">
        <f>IF(L21="","",IF(L21&lt;=4,15,IF(L21&lt;=7.5,30,60)))</f>
      </c>
      <c r="N21" s="8">
        <f>IF(L21="","",IF(N(I21)&lt;M21,"Eksik ara","Uygun"))</f>
      </c>
      <c r="O21" s="14">
        <f>IF(OR(L21="",OFFSET(B21,-1,0)&lt;&gt;B21,OFFSET(K21,-1,0)=""),"",ROUND(((D21+G21)-(OFFSET(D21,-1,0)+OFFSET(G21,-1,0)+OFFSET(K21,-1,0)/24))*24,1))</f>
      </c>
      <c r="P21" s="8">
        <f>IF(L21="","",IF(L21&gt;11,"11 saat aşıldı",IF(AND(J21="Evet",L21&gt;7.5),"Gece 7,5 saat aşıldı",IF(AND(O21&lt;&gt;"",N(O21)&lt;11),"11 saatten az dinlenme","Uygun"))))</f>
      </c>
      <c r="Q21" s="16"/>
    </row>
    <row r="22" spans="1:17" x14ac:dyDescent="0.25">
      <c r="A22" s="6">
        <v>17</v>
      </c>
      <c r="B22" s="7" t="s">
        <v>24</v>
      </c>
      <c r="C22" s="8">
        <f>IF(B22="","",IFERROR(VLOOKUP(B22,'Çalışanlar'!$A$6:$C$45,2,FALSE),"Listede yok"))</f>
      </c>
      <c r="D22" s="9">
        <v>46305</v>
      </c>
      <c r="E22" s="8">
        <f>IF(D22="","",CHOOSE(WEEKDAY(D22,2),"Pzt","Sal","Çar","Per","Cum","Cmt","Paz"))</f>
      </c>
      <c r="F22" s="10">
        <f>IF(D22="","",D22-WEEKDAY(D22,2)+1)</f>
      </c>
      <c r="G22" s="11">
        <f>TIME(14,0,0)</f>
      </c>
      <c r="H22" s="11">
        <f>TIME(22,0,0)</f>
      </c>
      <c r="I22" s="12">
        <v>30</v>
      </c>
      <c r="J22" s="13" t="s">
        <v>21</v>
      </c>
      <c r="K22" s="14">
        <f>IF(OR(G22="",H22=""),"",ROUND(MOD(H22-G22,1)*24,2))</f>
      </c>
      <c r="L22" s="14">
        <f>IF(K22="","",MAX(0,K22-N(I22)/60))</f>
      </c>
      <c r="M22" s="15">
        <f>IF(L22="","",IF(L22&lt;=4,15,IF(L22&lt;=7.5,30,60)))</f>
      </c>
      <c r="N22" s="8">
        <f>IF(L22="","",IF(N(I22)&lt;M22,"Eksik ara","Uygun"))</f>
      </c>
      <c r="O22" s="14">
        <f>IF(OR(L22="",OFFSET(B22,-1,0)&lt;&gt;B22,OFFSET(K22,-1,0)=""),"",ROUND(((D22+G22)-(OFFSET(D22,-1,0)+OFFSET(G22,-1,0)+OFFSET(K22,-1,0)/24))*24,1))</f>
      </c>
      <c r="P22" s="8">
        <f>IF(L22="","",IF(L22&gt;11,"11 saat aşıldı",IF(AND(J22="Evet",L22&gt;7.5),"Gece 7,5 saat aşıldı",IF(AND(O22&lt;&gt;"",N(O22)&lt;11),"11 saatten az dinlenme","Uygun"))))</f>
      </c>
      <c r="Q22" s="17" t="s">
        <v>27</v>
      </c>
    </row>
    <row r="23" spans="1:17" x14ac:dyDescent="0.25">
      <c r="A23" s="6">
        <v>18</v>
      </c>
      <c r="B23" s="18"/>
      <c r="C23" s="8">
        <f>IF(B23="","",IFERROR(VLOOKUP(B23,'Çalışanlar'!$A$6:$C$45,2,FALSE),"Listede yok"))</f>
      </c>
      <c r="D23" s="19"/>
      <c r="E23" s="8">
        <f>IF(D23="","",CHOOSE(WEEKDAY(D23,2),"Pzt","Sal","Çar","Per","Cum","Cmt","Paz"))</f>
      </c>
      <c r="F23" s="10">
        <f>IF(D23="","",D23-WEEKDAY(D23,2)+1)</f>
      </c>
      <c r="G23" s="20"/>
      <c r="H23" s="20"/>
      <c r="I23" s="21"/>
      <c r="J23" s="22"/>
      <c r="K23" s="14">
        <f>IF(OR(G23="",H23=""),"",ROUND(MOD(H23-G23,1)*24,2))</f>
      </c>
      <c r="L23" s="14">
        <f>IF(K23="","",MAX(0,K23-N(I23)/60))</f>
      </c>
      <c r="M23" s="15">
        <f>IF(L23="","",IF(L23&lt;=4,15,IF(L23&lt;=7.5,30,60)))</f>
      </c>
      <c r="N23" s="8">
        <f>IF(L23="","",IF(N(I23)&lt;M23,"Eksik ara","Uygun"))</f>
      </c>
      <c r="O23" s="14">
        <f>IF(OR(L23="",OFFSET(B23,-1,0)&lt;&gt;B23,OFFSET(K23,-1,0)=""),"",ROUND(((D23+G23)-(OFFSET(D23,-1,0)+OFFSET(G23,-1,0)+OFFSET(K23,-1,0)/24))*24,1))</f>
      </c>
      <c r="P23" s="8">
        <f>IF(L23="","",IF(L23&gt;11,"11 saat aşıldı",IF(AND(J23="Evet",L23&gt;7.5),"Gece 7,5 saat aşıldı",IF(AND(O23&lt;&gt;"",N(O23)&lt;11),"11 saatten az dinlenme","Uygun"))))</f>
      </c>
      <c r="Q23" s="16"/>
    </row>
    <row r="24" spans="1:17" x14ac:dyDescent="0.25">
      <c r="A24" s="6">
        <v>19</v>
      </c>
      <c r="B24" s="18"/>
      <c r="C24" s="8">
        <f>IF(B24="","",IFERROR(VLOOKUP(B24,'Çalışanlar'!$A$6:$C$45,2,FALSE),"Listede yok"))</f>
      </c>
      <c r="D24" s="19"/>
      <c r="E24" s="8">
        <f>IF(D24="","",CHOOSE(WEEKDAY(D24,2),"Pzt","Sal","Çar","Per","Cum","Cmt","Paz"))</f>
      </c>
      <c r="F24" s="10">
        <f>IF(D24="","",D24-WEEKDAY(D24,2)+1)</f>
      </c>
      <c r="G24" s="20"/>
      <c r="H24" s="20"/>
      <c r="I24" s="21"/>
      <c r="J24" s="22"/>
      <c r="K24" s="14">
        <f>IF(OR(G24="",H24=""),"",ROUND(MOD(H24-G24,1)*24,2))</f>
      </c>
      <c r="L24" s="14">
        <f>IF(K24="","",MAX(0,K24-N(I24)/60))</f>
      </c>
      <c r="M24" s="15">
        <f>IF(L24="","",IF(L24&lt;=4,15,IF(L24&lt;=7.5,30,60)))</f>
      </c>
      <c r="N24" s="8">
        <f>IF(L24="","",IF(N(I24)&lt;M24,"Eksik ara","Uygun"))</f>
      </c>
      <c r="O24" s="14">
        <f>IF(OR(L24="",OFFSET(B24,-1,0)&lt;&gt;B24,OFFSET(K24,-1,0)=""),"",ROUND(((D24+G24)-(OFFSET(D24,-1,0)+OFFSET(G24,-1,0)+OFFSET(K24,-1,0)/24))*24,1))</f>
      </c>
      <c r="P24" s="8">
        <f>IF(L24="","",IF(L24&gt;11,"11 saat aşıldı",IF(AND(J24="Evet",L24&gt;7.5),"Gece 7,5 saat aşıldı",IF(AND(O24&lt;&gt;"",N(O24)&lt;11),"11 saatten az dinlenme","Uygun"))))</f>
      </c>
      <c r="Q24" s="16"/>
    </row>
    <row r="25" spans="1:17" x14ac:dyDescent="0.25">
      <c r="A25" s="6">
        <v>20</v>
      </c>
      <c r="B25" s="18"/>
      <c r="C25" s="8">
        <f>IF(B25="","",IFERROR(VLOOKUP(B25,'Çalışanlar'!$A$6:$C$45,2,FALSE),"Listede yok"))</f>
      </c>
      <c r="D25" s="19"/>
      <c r="E25" s="8">
        <f>IF(D25="","",CHOOSE(WEEKDAY(D25,2),"Pzt","Sal","Çar","Per","Cum","Cmt","Paz"))</f>
      </c>
      <c r="F25" s="10">
        <f>IF(D25="","",D25-WEEKDAY(D25,2)+1)</f>
      </c>
      <c r="G25" s="20"/>
      <c r="H25" s="20"/>
      <c r="I25" s="21"/>
      <c r="J25" s="22"/>
      <c r="K25" s="14">
        <f>IF(OR(G25="",H25=""),"",ROUND(MOD(H25-G25,1)*24,2))</f>
      </c>
      <c r="L25" s="14">
        <f>IF(K25="","",MAX(0,K25-N(I25)/60))</f>
      </c>
      <c r="M25" s="15">
        <f>IF(L25="","",IF(L25&lt;=4,15,IF(L25&lt;=7.5,30,60)))</f>
      </c>
      <c r="N25" s="8">
        <f>IF(L25="","",IF(N(I25)&lt;M25,"Eksik ara","Uygun"))</f>
      </c>
      <c r="O25" s="14">
        <f>IF(OR(L25="",OFFSET(B25,-1,0)&lt;&gt;B25,OFFSET(K25,-1,0)=""),"",ROUND(((D25+G25)-(OFFSET(D25,-1,0)+OFFSET(G25,-1,0)+OFFSET(K25,-1,0)/24))*24,1))</f>
      </c>
      <c r="P25" s="8">
        <f>IF(L25="","",IF(L25&gt;11,"11 saat aşıldı",IF(AND(J25="Evet",L25&gt;7.5),"Gece 7,5 saat aşıldı",IF(AND(O25&lt;&gt;"",N(O25)&lt;11),"11 saatten az dinlenme","Uygun"))))</f>
      </c>
      <c r="Q25" s="16"/>
    </row>
    <row r="26" spans="1:17" x14ac:dyDescent="0.25">
      <c r="A26" s="6">
        <v>21</v>
      </c>
      <c r="B26" s="18"/>
      <c r="C26" s="8">
        <f>IF(B26="","",IFERROR(VLOOKUP(B26,'Çalışanlar'!$A$6:$C$45,2,FALSE),"Listede yok"))</f>
      </c>
      <c r="D26" s="19"/>
      <c r="E26" s="8">
        <f>IF(D26="","",CHOOSE(WEEKDAY(D26,2),"Pzt","Sal","Çar","Per","Cum","Cmt","Paz"))</f>
      </c>
      <c r="F26" s="10">
        <f>IF(D26="","",D26-WEEKDAY(D26,2)+1)</f>
      </c>
      <c r="G26" s="20"/>
      <c r="H26" s="20"/>
      <c r="I26" s="21"/>
      <c r="J26" s="22"/>
      <c r="K26" s="14">
        <f>IF(OR(G26="",H26=""),"",ROUND(MOD(H26-G26,1)*24,2))</f>
      </c>
      <c r="L26" s="14">
        <f>IF(K26="","",MAX(0,K26-N(I26)/60))</f>
      </c>
      <c r="M26" s="15">
        <f>IF(L26="","",IF(L26&lt;=4,15,IF(L26&lt;=7.5,30,60)))</f>
      </c>
      <c r="N26" s="8">
        <f>IF(L26="","",IF(N(I26)&lt;M26,"Eksik ara","Uygun"))</f>
      </c>
      <c r="O26" s="14">
        <f>IF(OR(L26="",OFFSET(B26,-1,0)&lt;&gt;B26,OFFSET(K26,-1,0)=""),"",ROUND(((D26+G26)-(OFFSET(D26,-1,0)+OFFSET(G26,-1,0)+OFFSET(K26,-1,0)/24))*24,1))</f>
      </c>
      <c r="P26" s="8">
        <f>IF(L26="","",IF(L26&gt;11,"11 saat aşıldı",IF(AND(J26="Evet",L26&gt;7.5),"Gece 7,5 saat aşıldı",IF(AND(O26&lt;&gt;"",N(O26)&lt;11),"11 saatten az dinlenme","Uygun"))))</f>
      </c>
      <c r="Q26" s="16"/>
    </row>
    <row r="27" spans="1:17" x14ac:dyDescent="0.25">
      <c r="A27" s="6">
        <v>22</v>
      </c>
      <c r="B27" s="18"/>
      <c r="C27" s="8">
        <f>IF(B27="","",IFERROR(VLOOKUP(B27,'Çalışanlar'!$A$6:$C$45,2,FALSE),"Listede yok"))</f>
      </c>
      <c r="D27" s="19"/>
      <c r="E27" s="8">
        <f>IF(D27="","",CHOOSE(WEEKDAY(D27,2),"Pzt","Sal","Çar","Per","Cum","Cmt","Paz"))</f>
      </c>
      <c r="F27" s="10">
        <f>IF(D27="","",D27-WEEKDAY(D27,2)+1)</f>
      </c>
      <c r="G27" s="20"/>
      <c r="H27" s="20"/>
      <c r="I27" s="21"/>
      <c r="J27" s="22"/>
      <c r="K27" s="14">
        <f>IF(OR(G27="",H27=""),"",ROUND(MOD(H27-G27,1)*24,2))</f>
      </c>
      <c r="L27" s="14">
        <f>IF(K27="","",MAX(0,K27-N(I27)/60))</f>
      </c>
      <c r="M27" s="15">
        <f>IF(L27="","",IF(L27&lt;=4,15,IF(L27&lt;=7.5,30,60)))</f>
      </c>
      <c r="N27" s="8">
        <f>IF(L27="","",IF(N(I27)&lt;M27,"Eksik ara","Uygun"))</f>
      </c>
      <c r="O27" s="14">
        <f>IF(OR(L27="",OFFSET(B27,-1,0)&lt;&gt;B27,OFFSET(K27,-1,0)=""),"",ROUND(((D27+G27)-(OFFSET(D27,-1,0)+OFFSET(G27,-1,0)+OFFSET(K27,-1,0)/24))*24,1))</f>
      </c>
      <c r="P27" s="8">
        <f>IF(L27="","",IF(L27&gt;11,"11 saat aşıldı",IF(AND(J27="Evet",L27&gt;7.5),"Gece 7,5 saat aşıldı",IF(AND(O27&lt;&gt;"",N(O27)&lt;11),"11 saatten az dinlenme","Uygun"))))</f>
      </c>
      <c r="Q27" s="16"/>
    </row>
    <row r="28" spans="1:17" x14ac:dyDescent="0.25">
      <c r="A28" s="6">
        <v>23</v>
      </c>
      <c r="B28" s="18"/>
      <c r="C28" s="8">
        <f>IF(B28="","",IFERROR(VLOOKUP(B28,'Çalışanlar'!$A$6:$C$45,2,FALSE),"Listede yok"))</f>
      </c>
      <c r="D28" s="19"/>
      <c r="E28" s="8">
        <f>IF(D28="","",CHOOSE(WEEKDAY(D28,2),"Pzt","Sal","Çar","Per","Cum","Cmt","Paz"))</f>
      </c>
      <c r="F28" s="10">
        <f>IF(D28="","",D28-WEEKDAY(D28,2)+1)</f>
      </c>
      <c r="G28" s="20"/>
      <c r="H28" s="20"/>
      <c r="I28" s="21"/>
      <c r="J28" s="22"/>
      <c r="K28" s="14">
        <f>IF(OR(G28="",H28=""),"",ROUND(MOD(H28-G28,1)*24,2))</f>
      </c>
      <c r="L28" s="14">
        <f>IF(K28="","",MAX(0,K28-N(I28)/60))</f>
      </c>
      <c r="M28" s="15">
        <f>IF(L28="","",IF(L28&lt;=4,15,IF(L28&lt;=7.5,30,60)))</f>
      </c>
      <c r="N28" s="8">
        <f>IF(L28="","",IF(N(I28)&lt;M28,"Eksik ara","Uygun"))</f>
      </c>
      <c r="O28" s="14">
        <f>IF(OR(L28="",OFFSET(B28,-1,0)&lt;&gt;B28,OFFSET(K28,-1,0)=""),"",ROUND(((D28+G28)-(OFFSET(D28,-1,0)+OFFSET(G28,-1,0)+OFFSET(K28,-1,0)/24))*24,1))</f>
      </c>
      <c r="P28" s="8">
        <f>IF(L28="","",IF(L28&gt;11,"11 saat aşıldı",IF(AND(J28="Evet",L28&gt;7.5),"Gece 7,5 saat aşıldı",IF(AND(O28&lt;&gt;"",N(O28)&lt;11),"11 saatten az dinlenme","Uygun"))))</f>
      </c>
      <c r="Q28" s="16"/>
    </row>
    <row r="29" spans="1:17" x14ac:dyDescent="0.25">
      <c r="A29" s="6">
        <v>24</v>
      </c>
      <c r="B29" s="18"/>
      <c r="C29" s="8">
        <f>IF(B29="","",IFERROR(VLOOKUP(B29,'Çalışanlar'!$A$6:$C$45,2,FALSE),"Listede yok"))</f>
      </c>
      <c r="D29" s="19"/>
      <c r="E29" s="8">
        <f>IF(D29="","",CHOOSE(WEEKDAY(D29,2),"Pzt","Sal","Çar","Per","Cum","Cmt","Paz"))</f>
      </c>
      <c r="F29" s="10">
        <f>IF(D29="","",D29-WEEKDAY(D29,2)+1)</f>
      </c>
      <c r="G29" s="20"/>
      <c r="H29" s="20"/>
      <c r="I29" s="21"/>
      <c r="J29" s="22"/>
      <c r="K29" s="14">
        <f>IF(OR(G29="",H29=""),"",ROUND(MOD(H29-G29,1)*24,2))</f>
      </c>
      <c r="L29" s="14">
        <f>IF(K29="","",MAX(0,K29-N(I29)/60))</f>
      </c>
      <c r="M29" s="15">
        <f>IF(L29="","",IF(L29&lt;=4,15,IF(L29&lt;=7.5,30,60)))</f>
      </c>
      <c r="N29" s="8">
        <f>IF(L29="","",IF(N(I29)&lt;M29,"Eksik ara","Uygun"))</f>
      </c>
      <c r="O29" s="14">
        <f>IF(OR(L29="",OFFSET(B29,-1,0)&lt;&gt;B29,OFFSET(K29,-1,0)=""),"",ROUND(((D29+G29)-(OFFSET(D29,-1,0)+OFFSET(G29,-1,0)+OFFSET(K29,-1,0)/24))*24,1))</f>
      </c>
      <c r="P29" s="8">
        <f>IF(L29="","",IF(L29&gt;11,"11 saat aşıldı",IF(AND(J29="Evet",L29&gt;7.5),"Gece 7,5 saat aşıldı",IF(AND(O29&lt;&gt;"",N(O29)&lt;11),"11 saatten az dinlenme","Uygun"))))</f>
      </c>
      <c r="Q29" s="16"/>
    </row>
    <row r="30" spans="1:17" x14ac:dyDescent="0.25">
      <c r="A30" s="6">
        <v>25</v>
      </c>
      <c r="B30" s="18"/>
      <c r="C30" s="8">
        <f>IF(B30="","",IFERROR(VLOOKUP(B30,'Çalışanlar'!$A$6:$C$45,2,FALSE),"Listede yok"))</f>
      </c>
      <c r="D30" s="19"/>
      <c r="E30" s="8">
        <f>IF(D30="","",CHOOSE(WEEKDAY(D30,2),"Pzt","Sal","Çar","Per","Cum","Cmt","Paz"))</f>
      </c>
      <c r="F30" s="10">
        <f>IF(D30="","",D30-WEEKDAY(D30,2)+1)</f>
      </c>
      <c r="G30" s="20"/>
      <c r="H30" s="20"/>
      <c r="I30" s="21"/>
      <c r="J30" s="22"/>
      <c r="K30" s="14">
        <f>IF(OR(G30="",H30=""),"",ROUND(MOD(H30-G30,1)*24,2))</f>
      </c>
      <c r="L30" s="14">
        <f>IF(K30="","",MAX(0,K30-N(I30)/60))</f>
      </c>
      <c r="M30" s="15">
        <f>IF(L30="","",IF(L30&lt;=4,15,IF(L30&lt;=7.5,30,60)))</f>
      </c>
      <c r="N30" s="8">
        <f>IF(L30="","",IF(N(I30)&lt;M30,"Eksik ara","Uygun"))</f>
      </c>
      <c r="O30" s="14">
        <f>IF(OR(L30="",OFFSET(B30,-1,0)&lt;&gt;B30,OFFSET(K30,-1,0)=""),"",ROUND(((D30+G30)-(OFFSET(D30,-1,0)+OFFSET(G30,-1,0)+OFFSET(K30,-1,0)/24))*24,1))</f>
      </c>
      <c r="P30" s="8">
        <f>IF(L30="","",IF(L30&gt;11,"11 saat aşıldı",IF(AND(J30="Evet",L30&gt;7.5),"Gece 7,5 saat aşıldı",IF(AND(O30&lt;&gt;"",N(O30)&lt;11),"11 saatten az dinlenme","Uygun"))))</f>
      </c>
      <c r="Q30" s="16"/>
    </row>
    <row r="31" spans="1:17" x14ac:dyDescent="0.25">
      <c r="A31" s="6">
        <v>26</v>
      </c>
      <c r="B31" s="18"/>
      <c r="C31" s="8">
        <f>IF(B31="","",IFERROR(VLOOKUP(B31,'Çalışanlar'!$A$6:$C$45,2,FALSE),"Listede yok"))</f>
      </c>
      <c r="D31" s="19"/>
      <c r="E31" s="8">
        <f>IF(D31="","",CHOOSE(WEEKDAY(D31,2),"Pzt","Sal","Çar","Per","Cum","Cmt","Paz"))</f>
      </c>
      <c r="F31" s="10">
        <f>IF(D31="","",D31-WEEKDAY(D31,2)+1)</f>
      </c>
      <c r="G31" s="20"/>
      <c r="H31" s="20"/>
      <c r="I31" s="21"/>
      <c r="J31" s="22"/>
      <c r="K31" s="14">
        <f>IF(OR(G31="",H31=""),"",ROUND(MOD(H31-G31,1)*24,2))</f>
      </c>
      <c r="L31" s="14">
        <f>IF(K31="","",MAX(0,K31-N(I31)/60))</f>
      </c>
      <c r="M31" s="15">
        <f>IF(L31="","",IF(L31&lt;=4,15,IF(L31&lt;=7.5,30,60)))</f>
      </c>
      <c r="N31" s="8">
        <f>IF(L31="","",IF(N(I31)&lt;M31,"Eksik ara","Uygun"))</f>
      </c>
      <c r="O31" s="14">
        <f>IF(OR(L31="",OFFSET(B31,-1,0)&lt;&gt;B31,OFFSET(K31,-1,0)=""),"",ROUND(((D31+G31)-(OFFSET(D31,-1,0)+OFFSET(G31,-1,0)+OFFSET(K31,-1,0)/24))*24,1))</f>
      </c>
      <c r="P31" s="8">
        <f>IF(L31="","",IF(L31&gt;11,"11 saat aşıldı",IF(AND(J31="Evet",L31&gt;7.5),"Gece 7,5 saat aşıldı",IF(AND(O31&lt;&gt;"",N(O31)&lt;11),"11 saatten az dinlenme","Uygun"))))</f>
      </c>
      <c r="Q31" s="16"/>
    </row>
    <row r="32" spans="1:17" x14ac:dyDescent="0.25">
      <c r="A32" s="6">
        <v>27</v>
      </c>
      <c r="B32" s="18"/>
      <c r="C32" s="8">
        <f>IF(B32="","",IFERROR(VLOOKUP(B32,'Çalışanlar'!$A$6:$C$45,2,FALSE),"Listede yok"))</f>
      </c>
      <c r="D32" s="19"/>
      <c r="E32" s="8">
        <f>IF(D32="","",CHOOSE(WEEKDAY(D32,2),"Pzt","Sal","Çar","Per","Cum","Cmt","Paz"))</f>
      </c>
      <c r="F32" s="10">
        <f>IF(D32="","",D32-WEEKDAY(D32,2)+1)</f>
      </c>
      <c r="G32" s="20"/>
      <c r="H32" s="20"/>
      <c r="I32" s="21"/>
      <c r="J32" s="22"/>
      <c r="K32" s="14">
        <f>IF(OR(G32="",H32=""),"",ROUND(MOD(H32-G32,1)*24,2))</f>
      </c>
      <c r="L32" s="14">
        <f>IF(K32="","",MAX(0,K32-N(I32)/60))</f>
      </c>
      <c r="M32" s="15">
        <f>IF(L32="","",IF(L32&lt;=4,15,IF(L32&lt;=7.5,30,60)))</f>
      </c>
      <c r="N32" s="8">
        <f>IF(L32="","",IF(N(I32)&lt;M32,"Eksik ara","Uygun"))</f>
      </c>
      <c r="O32" s="14">
        <f>IF(OR(L32="",OFFSET(B32,-1,0)&lt;&gt;B32,OFFSET(K32,-1,0)=""),"",ROUND(((D32+G32)-(OFFSET(D32,-1,0)+OFFSET(G32,-1,0)+OFFSET(K32,-1,0)/24))*24,1))</f>
      </c>
      <c r="P32" s="8">
        <f>IF(L32="","",IF(L32&gt;11,"11 saat aşıldı",IF(AND(J32="Evet",L32&gt;7.5),"Gece 7,5 saat aşıldı",IF(AND(O32&lt;&gt;"",N(O32)&lt;11),"11 saatten az dinlenme","Uygun"))))</f>
      </c>
      <c r="Q32" s="16"/>
    </row>
    <row r="33" spans="1:17" x14ac:dyDescent="0.25">
      <c r="A33" s="6">
        <v>28</v>
      </c>
      <c r="B33" s="18"/>
      <c r="C33" s="8">
        <f>IF(B33="","",IFERROR(VLOOKUP(B33,'Çalışanlar'!$A$6:$C$45,2,FALSE),"Listede yok"))</f>
      </c>
      <c r="D33" s="19"/>
      <c r="E33" s="8">
        <f>IF(D33="","",CHOOSE(WEEKDAY(D33,2),"Pzt","Sal","Çar","Per","Cum","Cmt","Paz"))</f>
      </c>
      <c r="F33" s="10">
        <f>IF(D33="","",D33-WEEKDAY(D33,2)+1)</f>
      </c>
      <c r="G33" s="20"/>
      <c r="H33" s="20"/>
      <c r="I33" s="21"/>
      <c r="J33" s="22"/>
      <c r="K33" s="14">
        <f>IF(OR(G33="",H33=""),"",ROUND(MOD(H33-G33,1)*24,2))</f>
      </c>
      <c r="L33" s="14">
        <f>IF(K33="","",MAX(0,K33-N(I33)/60))</f>
      </c>
      <c r="M33" s="15">
        <f>IF(L33="","",IF(L33&lt;=4,15,IF(L33&lt;=7.5,30,60)))</f>
      </c>
      <c r="N33" s="8">
        <f>IF(L33="","",IF(N(I33)&lt;M33,"Eksik ara","Uygun"))</f>
      </c>
      <c r="O33" s="14">
        <f>IF(OR(L33="",OFFSET(B33,-1,0)&lt;&gt;B33,OFFSET(K33,-1,0)=""),"",ROUND(((D33+G33)-(OFFSET(D33,-1,0)+OFFSET(G33,-1,0)+OFFSET(K33,-1,0)/24))*24,1))</f>
      </c>
      <c r="P33" s="8">
        <f>IF(L33="","",IF(L33&gt;11,"11 saat aşıldı",IF(AND(J33="Evet",L33&gt;7.5),"Gece 7,5 saat aşıldı",IF(AND(O33&lt;&gt;"",N(O33)&lt;11),"11 saatten az dinlenme","Uygun"))))</f>
      </c>
      <c r="Q33" s="16"/>
    </row>
    <row r="34" spans="1:17" x14ac:dyDescent="0.25">
      <c r="A34" s="6">
        <v>29</v>
      </c>
      <c r="B34" s="18"/>
      <c r="C34" s="8">
        <f>IF(B34="","",IFERROR(VLOOKUP(B34,'Çalışanlar'!$A$6:$C$45,2,FALSE),"Listede yok"))</f>
      </c>
      <c r="D34" s="19"/>
      <c r="E34" s="8">
        <f>IF(D34="","",CHOOSE(WEEKDAY(D34,2),"Pzt","Sal","Çar","Per","Cum","Cmt","Paz"))</f>
      </c>
      <c r="F34" s="10">
        <f>IF(D34="","",D34-WEEKDAY(D34,2)+1)</f>
      </c>
      <c r="G34" s="20"/>
      <c r="H34" s="20"/>
      <c r="I34" s="21"/>
      <c r="J34" s="22"/>
      <c r="K34" s="14">
        <f>IF(OR(G34="",H34=""),"",ROUND(MOD(H34-G34,1)*24,2))</f>
      </c>
      <c r="L34" s="14">
        <f>IF(K34="","",MAX(0,K34-N(I34)/60))</f>
      </c>
      <c r="M34" s="15">
        <f>IF(L34="","",IF(L34&lt;=4,15,IF(L34&lt;=7.5,30,60)))</f>
      </c>
      <c r="N34" s="8">
        <f>IF(L34="","",IF(N(I34)&lt;M34,"Eksik ara","Uygun"))</f>
      </c>
      <c r="O34" s="14">
        <f>IF(OR(L34="",OFFSET(B34,-1,0)&lt;&gt;B34,OFFSET(K34,-1,0)=""),"",ROUND(((D34+G34)-(OFFSET(D34,-1,0)+OFFSET(G34,-1,0)+OFFSET(K34,-1,0)/24))*24,1))</f>
      </c>
      <c r="P34" s="8">
        <f>IF(L34="","",IF(L34&gt;11,"11 saat aşıldı",IF(AND(J34="Evet",L34&gt;7.5),"Gece 7,5 saat aşıldı",IF(AND(O34&lt;&gt;"",N(O34)&lt;11),"11 saatten az dinlenme","Uygun"))))</f>
      </c>
      <c r="Q34" s="16"/>
    </row>
    <row r="35" spans="1:17" x14ac:dyDescent="0.25">
      <c r="A35" s="6">
        <v>30</v>
      </c>
      <c r="B35" s="18"/>
      <c r="C35" s="8">
        <f>IF(B35="","",IFERROR(VLOOKUP(B35,'Çalışanlar'!$A$6:$C$45,2,FALSE),"Listede yok"))</f>
      </c>
      <c r="D35" s="19"/>
      <c r="E35" s="8">
        <f>IF(D35="","",CHOOSE(WEEKDAY(D35,2),"Pzt","Sal","Çar","Per","Cum","Cmt","Paz"))</f>
      </c>
      <c r="F35" s="10">
        <f>IF(D35="","",D35-WEEKDAY(D35,2)+1)</f>
      </c>
      <c r="G35" s="20"/>
      <c r="H35" s="20"/>
      <c r="I35" s="21"/>
      <c r="J35" s="22"/>
      <c r="K35" s="14">
        <f>IF(OR(G35="",H35=""),"",ROUND(MOD(H35-G35,1)*24,2))</f>
      </c>
      <c r="L35" s="14">
        <f>IF(K35="","",MAX(0,K35-N(I35)/60))</f>
      </c>
      <c r="M35" s="15">
        <f>IF(L35="","",IF(L35&lt;=4,15,IF(L35&lt;=7.5,30,60)))</f>
      </c>
      <c r="N35" s="8">
        <f>IF(L35="","",IF(N(I35)&lt;M35,"Eksik ara","Uygun"))</f>
      </c>
      <c r="O35" s="14">
        <f>IF(OR(L35="",OFFSET(B35,-1,0)&lt;&gt;B35,OFFSET(K35,-1,0)=""),"",ROUND(((D35+G35)-(OFFSET(D35,-1,0)+OFFSET(G35,-1,0)+OFFSET(K35,-1,0)/24))*24,1))</f>
      </c>
      <c r="P35" s="8">
        <f>IF(L35="","",IF(L35&gt;11,"11 saat aşıldı",IF(AND(J35="Evet",L35&gt;7.5),"Gece 7,5 saat aşıldı",IF(AND(O35&lt;&gt;"",N(O35)&lt;11),"11 saatten az dinlenme","Uygun"))))</f>
      </c>
      <c r="Q35" s="16"/>
    </row>
    <row r="36" spans="1:17" x14ac:dyDescent="0.25">
      <c r="A36" s="6">
        <v>31</v>
      </c>
      <c r="B36" s="18"/>
      <c r="C36" s="8">
        <f>IF(B36="","",IFERROR(VLOOKUP(B36,'Çalışanlar'!$A$6:$C$45,2,FALSE),"Listede yok"))</f>
      </c>
      <c r="D36" s="19"/>
      <c r="E36" s="8">
        <f>IF(D36="","",CHOOSE(WEEKDAY(D36,2),"Pzt","Sal","Çar","Per","Cum","Cmt","Paz"))</f>
      </c>
      <c r="F36" s="10">
        <f>IF(D36="","",D36-WEEKDAY(D36,2)+1)</f>
      </c>
      <c r="G36" s="20"/>
      <c r="H36" s="20"/>
      <c r="I36" s="21"/>
      <c r="J36" s="22"/>
      <c r="K36" s="14">
        <f>IF(OR(G36="",H36=""),"",ROUND(MOD(H36-G36,1)*24,2))</f>
      </c>
      <c r="L36" s="14">
        <f>IF(K36="","",MAX(0,K36-N(I36)/60))</f>
      </c>
      <c r="M36" s="15">
        <f>IF(L36="","",IF(L36&lt;=4,15,IF(L36&lt;=7.5,30,60)))</f>
      </c>
      <c r="N36" s="8">
        <f>IF(L36="","",IF(N(I36)&lt;M36,"Eksik ara","Uygun"))</f>
      </c>
      <c r="O36" s="14">
        <f>IF(OR(L36="",OFFSET(B36,-1,0)&lt;&gt;B36,OFFSET(K36,-1,0)=""),"",ROUND(((D36+G36)-(OFFSET(D36,-1,0)+OFFSET(G36,-1,0)+OFFSET(K36,-1,0)/24))*24,1))</f>
      </c>
      <c r="P36" s="8">
        <f>IF(L36="","",IF(L36&gt;11,"11 saat aşıldı",IF(AND(J36="Evet",L36&gt;7.5),"Gece 7,5 saat aşıldı",IF(AND(O36&lt;&gt;"",N(O36)&lt;11),"11 saatten az dinlenme","Uygun"))))</f>
      </c>
      <c r="Q36" s="16"/>
    </row>
    <row r="37" spans="1:17" x14ac:dyDescent="0.25">
      <c r="A37" s="6">
        <v>32</v>
      </c>
      <c r="B37" s="18"/>
      <c r="C37" s="8">
        <f>IF(B37="","",IFERROR(VLOOKUP(B37,'Çalışanlar'!$A$6:$C$45,2,FALSE),"Listede yok"))</f>
      </c>
      <c r="D37" s="19"/>
      <c r="E37" s="8">
        <f>IF(D37="","",CHOOSE(WEEKDAY(D37,2),"Pzt","Sal","Çar","Per","Cum","Cmt","Paz"))</f>
      </c>
      <c r="F37" s="10">
        <f>IF(D37="","",D37-WEEKDAY(D37,2)+1)</f>
      </c>
      <c r="G37" s="20"/>
      <c r="H37" s="20"/>
      <c r="I37" s="21"/>
      <c r="J37" s="22"/>
      <c r="K37" s="14">
        <f>IF(OR(G37="",H37=""),"",ROUND(MOD(H37-G37,1)*24,2))</f>
      </c>
      <c r="L37" s="14">
        <f>IF(K37="","",MAX(0,K37-N(I37)/60))</f>
      </c>
      <c r="M37" s="15">
        <f>IF(L37="","",IF(L37&lt;=4,15,IF(L37&lt;=7.5,30,60)))</f>
      </c>
      <c r="N37" s="8">
        <f>IF(L37="","",IF(N(I37)&lt;M37,"Eksik ara","Uygun"))</f>
      </c>
      <c r="O37" s="14">
        <f>IF(OR(L37="",OFFSET(B37,-1,0)&lt;&gt;B37,OFFSET(K37,-1,0)=""),"",ROUND(((D37+G37)-(OFFSET(D37,-1,0)+OFFSET(G37,-1,0)+OFFSET(K37,-1,0)/24))*24,1))</f>
      </c>
      <c r="P37" s="8">
        <f>IF(L37="","",IF(L37&gt;11,"11 saat aşıldı",IF(AND(J37="Evet",L37&gt;7.5),"Gece 7,5 saat aşıldı",IF(AND(O37&lt;&gt;"",N(O37)&lt;11),"11 saatten az dinlenme","Uygun"))))</f>
      </c>
      <c r="Q37" s="16"/>
    </row>
    <row r="38" spans="1:17" x14ac:dyDescent="0.25">
      <c r="A38" s="6">
        <v>33</v>
      </c>
      <c r="B38" s="18"/>
      <c r="C38" s="8">
        <f>IF(B38="","",IFERROR(VLOOKUP(B38,'Çalışanlar'!$A$6:$C$45,2,FALSE),"Listede yok"))</f>
      </c>
      <c r="D38" s="19"/>
      <c r="E38" s="8">
        <f>IF(D38="","",CHOOSE(WEEKDAY(D38,2),"Pzt","Sal","Çar","Per","Cum","Cmt","Paz"))</f>
      </c>
      <c r="F38" s="10">
        <f>IF(D38="","",D38-WEEKDAY(D38,2)+1)</f>
      </c>
      <c r="G38" s="20"/>
      <c r="H38" s="20"/>
      <c r="I38" s="21"/>
      <c r="J38" s="22"/>
      <c r="K38" s="14">
        <f>IF(OR(G38="",H38=""),"",ROUND(MOD(H38-G38,1)*24,2))</f>
      </c>
      <c r="L38" s="14">
        <f>IF(K38="","",MAX(0,K38-N(I38)/60))</f>
      </c>
      <c r="M38" s="15">
        <f>IF(L38="","",IF(L38&lt;=4,15,IF(L38&lt;=7.5,30,60)))</f>
      </c>
      <c r="N38" s="8">
        <f>IF(L38="","",IF(N(I38)&lt;M38,"Eksik ara","Uygun"))</f>
      </c>
      <c r="O38" s="14">
        <f>IF(OR(L38="",OFFSET(B38,-1,0)&lt;&gt;B38,OFFSET(K38,-1,0)=""),"",ROUND(((D38+G38)-(OFFSET(D38,-1,0)+OFFSET(G38,-1,0)+OFFSET(K38,-1,0)/24))*24,1))</f>
      </c>
      <c r="P38" s="8">
        <f>IF(L38="","",IF(L38&gt;11,"11 saat aşıldı",IF(AND(J38="Evet",L38&gt;7.5),"Gece 7,5 saat aşıldı",IF(AND(O38&lt;&gt;"",N(O38)&lt;11),"11 saatten az dinlenme","Uygun"))))</f>
      </c>
      <c r="Q38" s="16"/>
    </row>
    <row r="39" spans="1:17" x14ac:dyDescent="0.25">
      <c r="A39" s="6">
        <v>34</v>
      </c>
      <c r="B39" s="18"/>
      <c r="C39" s="8">
        <f>IF(B39="","",IFERROR(VLOOKUP(B39,'Çalışanlar'!$A$6:$C$45,2,FALSE),"Listede yok"))</f>
      </c>
      <c r="D39" s="19"/>
      <c r="E39" s="8">
        <f>IF(D39="","",CHOOSE(WEEKDAY(D39,2),"Pzt","Sal","Çar","Per","Cum","Cmt","Paz"))</f>
      </c>
      <c r="F39" s="10">
        <f>IF(D39="","",D39-WEEKDAY(D39,2)+1)</f>
      </c>
      <c r="G39" s="20"/>
      <c r="H39" s="20"/>
      <c r="I39" s="21"/>
      <c r="J39" s="22"/>
      <c r="K39" s="14">
        <f>IF(OR(G39="",H39=""),"",ROUND(MOD(H39-G39,1)*24,2))</f>
      </c>
      <c r="L39" s="14">
        <f>IF(K39="","",MAX(0,K39-N(I39)/60))</f>
      </c>
      <c r="M39" s="15">
        <f>IF(L39="","",IF(L39&lt;=4,15,IF(L39&lt;=7.5,30,60)))</f>
      </c>
      <c r="N39" s="8">
        <f>IF(L39="","",IF(N(I39)&lt;M39,"Eksik ara","Uygun"))</f>
      </c>
      <c r="O39" s="14">
        <f>IF(OR(L39="",OFFSET(B39,-1,0)&lt;&gt;B39,OFFSET(K39,-1,0)=""),"",ROUND(((D39+G39)-(OFFSET(D39,-1,0)+OFFSET(G39,-1,0)+OFFSET(K39,-1,0)/24))*24,1))</f>
      </c>
      <c r="P39" s="8">
        <f>IF(L39="","",IF(L39&gt;11,"11 saat aşıldı",IF(AND(J39="Evet",L39&gt;7.5),"Gece 7,5 saat aşıldı",IF(AND(O39&lt;&gt;"",N(O39)&lt;11),"11 saatten az dinlenme","Uygun"))))</f>
      </c>
      <c r="Q39" s="16"/>
    </row>
    <row r="40" spans="1:17" x14ac:dyDescent="0.25">
      <c r="A40" s="6">
        <v>35</v>
      </c>
      <c r="B40" s="18"/>
      <c r="C40" s="8">
        <f>IF(B40="","",IFERROR(VLOOKUP(B40,'Çalışanlar'!$A$6:$C$45,2,FALSE),"Listede yok"))</f>
      </c>
      <c r="D40" s="19"/>
      <c r="E40" s="8">
        <f>IF(D40="","",CHOOSE(WEEKDAY(D40,2),"Pzt","Sal","Çar","Per","Cum","Cmt","Paz"))</f>
      </c>
      <c r="F40" s="10">
        <f>IF(D40="","",D40-WEEKDAY(D40,2)+1)</f>
      </c>
      <c r="G40" s="20"/>
      <c r="H40" s="20"/>
      <c r="I40" s="21"/>
      <c r="J40" s="22"/>
      <c r="K40" s="14">
        <f>IF(OR(G40="",H40=""),"",ROUND(MOD(H40-G40,1)*24,2))</f>
      </c>
      <c r="L40" s="14">
        <f>IF(K40="","",MAX(0,K40-N(I40)/60))</f>
      </c>
      <c r="M40" s="15">
        <f>IF(L40="","",IF(L40&lt;=4,15,IF(L40&lt;=7.5,30,60)))</f>
      </c>
      <c r="N40" s="8">
        <f>IF(L40="","",IF(N(I40)&lt;M40,"Eksik ara","Uygun"))</f>
      </c>
      <c r="O40" s="14">
        <f>IF(OR(L40="",OFFSET(B40,-1,0)&lt;&gt;B40,OFFSET(K40,-1,0)=""),"",ROUND(((D40+G40)-(OFFSET(D40,-1,0)+OFFSET(G40,-1,0)+OFFSET(K40,-1,0)/24))*24,1))</f>
      </c>
      <c r="P40" s="8">
        <f>IF(L40="","",IF(L40&gt;11,"11 saat aşıldı",IF(AND(J40="Evet",L40&gt;7.5),"Gece 7,5 saat aşıldı",IF(AND(O40&lt;&gt;"",N(O40)&lt;11),"11 saatten az dinlenme","Uygun"))))</f>
      </c>
      <c r="Q40" s="16"/>
    </row>
    <row r="41" spans="1:17" x14ac:dyDescent="0.25">
      <c r="A41" s="6">
        <v>36</v>
      </c>
      <c r="B41" s="18"/>
      <c r="C41" s="8">
        <f>IF(B41="","",IFERROR(VLOOKUP(B41,'Çalışanlar'!$A$6:$C$45,2,FALSE),"Listede yok"))</f>
      </c>
      <c r="D41" s="19"/>
      <c r="E41" s="8">
        <f>IF(D41="","",CHOOSE(WEEKDAY(D41,2),"Pzt","Sal","Çar","Per","Cum","Cmt","Paz"))</f>
      </c>
      <c r="F41" s="10">
        <f>IF(D41="","",D41-WEEKDAY(D41,2)+1)</f>
      </c>
      <c r="G41" s="20"/>
      <c r="H41" s="20"/>
      <c r="I41" s="21"/>
      <c r="J41" s="22"/>
      <c r="K41" s="14">
        <f>IF(OR(G41="",H41=""),"",ROUND(MOD(H41-G41,1)*24,2))</f>
      </c>
      <c r="L41" s="14">
        <f>IF(K41="","",MAX(0,K41-N(I41)/60))</f>
      </c>
      <c r="M41" s="15">
        <f>IF(L41="","",IF(L41&lt;=4,15,IF(L41&lt;=7.5,30,60)))</f>
      </c>
      <c r="N41" s="8">
        <f>IF(L41="","",IF(N(I41)&lt;M41,"Eksik ara","Uygun"))</f>
      </c>
      <c r="O41" s="14">
        <f>IF(OR(L41="",OFFSET(B41,-1,0)&lt;&gt;B41,OFFSET(K41,-1,0)=""),"",ROUND(((D41+G41)-(OFFSET(D41,-1,0)+OFFSET(G41,-1,0)+OFFSET(K41,-1,0)/24))*24,1))</f>
      </c>
      <c r="P41" s="8">
        <f>IF(L41="","",IF(L41&gt;11,"11 saat aşıldı",IF(AND(J41="Evet",L41&gt;7.5),"Gece 7,5 saat aşıldı",IF(AND(O41&lt;&gt;"",N(O41)&lt;11),"11 saatten az dinlenme","Uygun"))))</f>
      </c>
      <c r="Q41" s="16"/>
    </row>
    <row r="42" spans="1:17" x14ac:dyDescent="0.25">
      <c r="A42" s="6">
        <v>37</v>
      </c>
      <c r="B42" s="18"/>
      <c r="C42" s="8">
        <f>IF(B42="","",IFERROR(VLOOKUP(B42,'Çalışanlar'!$A$6:$C$45,2,FALSE),"Listede yok"))</f>
      </c>
      <c r="D42" s="19"/>
      <c r="E42" s="8">
        <f>IF(D42="","",CHOOSE(WEEKDAY(D42,2),"Pzt","Sal","Çar","Per","Cum","Cmt","Paz"))</f>
      </c>
      <c r="F42" s="10">
        <f>IF(D42="","",D42-WEEKDAY(D42,2)+1)</f>
      </c>
      <c r="G42" s="20"/>
      <c r="H42" s="20"/>
      <c r="I42" s="21"/>
      <c r="J42" s="22"/>
      <c r="K42" s="14">
        <f>IF(OR(G42="",H42=""),"",ROUND(MOD(H42-G42,1)*24,2))</f>
      </c>
      <c r="L42" s="14">
        <f>IF(K42="","",MAX(0,K42-N(I42)/60))</f>
      </c>
      <c r="M42" s="15">
        <f>IF(L42="","",IF(L42&lt;=4,15,IF(L42&lt;=7.5,30,60)))</f>
      </c>
      <c r="N42" s="8">
        <f>IF(L42="","",IF(N(I42)&lt;M42,"Eksik ara","Uygun"))</f>
      </c>
      <c r="O42" s="14">
        <f>IF(OR(L42="",OFFSET(B42,-1,0)&lt;&gt;B42,OFFSET(K42,-1,0)=""),"",ROUND(((D42+G42)-(OFFSET(D42,-1,0)+OFFSET(G42,-1,0)+OFFSET(K42,-1,0)/24))*24,1))</f>
      </c>
      <c r="P42" s="8">
        <f>IF(L42="","",IF(L42&gt;11,"11 saat aşıldı",IF(AND(J42="Evet",L42&gt;7.5),"Gece 7,5 saat aşıldı",IF(AND(O42&lt;&gt;"",N(O42)&lt;11),"11 saatten az dinlenme","Uygun"))))</f>
      </c>
      <c r="Q42" s="16"/>
    </row>
    <row r="43" spans="1:17" x14ac:dyDescent="0.25">
      <c r="A43" s="6">
        <v>38</v>
      </c>
      <c r="B43" s="18"/>
      <c r="C43" s="8">
        <f>IF(B43="","",IFERROR(VLOOKUP(B43,'Çalışanlar'!$A$6:$C$45,2,FALSE),"Listede yok"))</f>
      </c>
      <c r="D43" s="19"/>
      <c r="E43" s="8">
        <f>IF(D43="","",CHOOSE(WEEKDAY(D43,2),"Pzt","Sal","Çar","Per","Cum","Cmt","Paz"))</f>
      </c>
      <c r="F43" s="10">
        <f>IF(D43="","",D43-WEEKDAY(D43,2)+1)</f>
      </c>
      <c r="G43" s="20"/>
      <c r="H43" s="20"/>
      <c r="I43" s="21"/>
      <c r="J43" s="22"/>
      <c r="K43" s="14">
        <f>IF(OR(G43="",H43=""),"",ROUND(MOD(H43-G43,1)*24,2))</f>
      </c>
      <c r="L43" s="14">
        <f>IF(K43="","",MAX(0,K43-N(I43)/60))</f>
      </c>
      <c r="M43" s="15">
        <f>IF(L43="","",IF(L43&lt;=4,15,IF(L43&lt;=7.5,30,60)))</f>
      </c>
      <c r="N43" s="8">
        <f>IF(L43="","",IF(N(I43)&lt;M43,"Eksik ara","Uygun"))</f>
      </c>
      <c r="O43" s="14">
        <f>IF(OR(L43="",OFFSET(B43,-1,0)&lt;&gt;B43,OFFSET(K43,-1,0)=""),"",ROUND(((D43+G43)-(OFFSET(D43,-1,0)+OFFSET(G43,-1,0)+OFFSET(K43,-1,0)/24))*24,1))</f>
      </c>
      <c r="P43" s="8">
        <f>IF(L43="","",IF(L43&gt;11,"11 saat aşıldı",IF(AND(J43="Evet",L43&gt;7.5),"Gece 7,5 saat aşıldı",IF(AND(O43&lt;&gt;"",N(O43)&lt;11),"11 saatten az dinlenme","Uygun"))))</f>
      </c>
      <c r="Q43" s="16"/>
    </row>
    <row r="44" spans="1:17" x14ac:dyDescent="0.25">
      <c r="A44" s="6">
        <v>39</v>
      </c>
      <c r="B44" s="18"/>
      <c r="C44" s="8">
        <f>IF(B44="","",IFERROR(VLOOKUP(B44,'Çalışanlar'!$A$6:$C$45,2,FALSE),"Listede yok"))</f>
      </c>
      <c r="D44" s="19"/>
      <c r="E44" s="8">
        <f>IF(D44="","",CHOOSE(WEEKDAY(D44,2),"Pzt","Sal","Çar","Per","Cum","Cmt","Paz"))</f>
      </c>
      <c r="F44" s="10">
        <f>IF(D44="","",D44-WEEKDAY(D44,2)+1)</f>
      </c>
      <c r="G44" s="20"/>
      <c r="H44" s="20"/>
      <c r="I44" s="21"/>
      <c r="J44" s="22"/>
      <c r="K44" s="14">
        <f>IF(OR(G44="",H44=""),"",ROUND(MOD(H44-G44,1)*24,2))</f>
      </c>
      <c r="L44" s="14">
        <f>IF(K44="","",MAX(0,K44-N(I44)/60))</f>
      </c>
      <c r="M44" s="15">
        <f>IF(L44="","",IF(L44&lt;=4,15,IF(L44&lt;=7.5,30,60)))</f>
      </c>
      <c r="N44" s="8">
        <f>IF(L44="","",IF(N(I44)&lt;M44,"Eksik ara","Uygun"))</f>
      </c>
      <c r="O44" s="14">
        <f>IF(OR(L44="",OFFSET(B44,-1,0)&lt;&gt;B44,OFFSET(K44,-1,0)=""),"",ROUND(((D44+G44)-(OFFSET(D44,-1,0)+OFFSET(G44,-1,0)+OFFSET(K44,-1,0)/24))*24,1))</f>
      </c>
      <c r="P44" s="8">
        <f>IF(L44="","",IF(L44&gt;11,"11 saat aşıldı",IF(AND(J44="Evet",L44&gt;7.5),"Gece 7,5 saat aşıldı",IF(AND(O44&lt;&gt;"",N(O44)&lt;11),"11 saatten az dinlenme","Uygun"))))</f>
      </c>
      <c r="Q44" s="16"/>
    </row>
    <row r="45" spans="1:17" x14ac:dyDescent="0.25">
      <c r="A45" s="6">
        <v>40</v>
      </c>
      <c r="B45" s="18"/>
      <c r="C45" s="8">
        <f>IF(B45="","",IFERROR(VLOOKUP(B45,'Çalışanlar'!$A$6:$C$45,2,FALSE),"Listede yok"))</f>
      </c>
      <c r="D45" s="19"/>
      <c r="E45" s="8">
        <f>IF(D45="","",CHOOSE(WEEKDAY(D45,2),"Pzt","Sal","Çar","Per","Cum","Cmt","Paz"))</f>
      </c>
      <c r="F45" s="10">
        <f>IF(D45="","",D45-WEEKDAY(D45,2)+1)</f>
      </c>
      <c r="G45" s="20"/>
      <c r="H45" s="20"/>
      <c r="I45" s="21"/>
      <c r="J45" s="22"/>
      <c r="K45" s="14">
        <f>IF(OR(G45="",H45=""),"",ROUND(MOD(H45-G45,1)*24,2))</f>
      </c>
      <c r="L45" s="14">
        <f>IF(K45="","",MAX(0,K45-N(I45)/60))</f>
      </c>
      <c r="M45" s="15">
        <f>IF(L45="","",IF(L45&lt;=4,15,IF(L45&lt;=7.5,30,60)))</f>
      </c>
      <c r="N45" s="8">
        <f>IF(L45="","",IF(N(I45)&lt;M45,"Eksik ara","Uygun"))</f>
      </c>
      <c r="O45" s="14">
        <f>IF(OR(L45="",OFFSET(B45,-1,0)&lt;&gt;B45,OFFSET(K45,-1,0)=""),"",ROUND(((D45+G45)-(OFFSET(D45,-1,0)+OFFSET(G45,-1,0)+OFFSET(K45,-1,0)/24))*24,1))</f>
      </c>
      <c r="P45" s="8">
        <f>IF(L45="","",IF(L45&gt;11,"11 saat aşıldı",IF(AND(J45="Evet",L45&gt;7.5),"Gece 7,5 saat aşıldı",IF(AND(O45&lt;&gt;"",N(O45)&lt;11),"11 saatten az dinlenme","Uygun"))))</f>
      </c>
      <c r="Q45" s="16"/>
    </row>
    <row r="46" spans="1:17" x14ac:dyDescent="0.25">
      <c r="A46" s="6">
        <v>41</v>
      </c>
      <c r="B46" s="18"/>
      <c r="C46" s="8">
        <f>IF(B46="","",IFERROR(VLOOKUP(B46,'Çalışanlar'!$A$6:$C$45,2,FALSE),"Listede yok"))</f>
      </c>
      <c r="D46" s="19"/>
      <c r="E46" s="8">
        <f>IF(D46="","",CHOOSE(WEEKDAY(D46,2),"Pzt","Sal","Çar","Per","Cum","Cmt","Paz"))</f>
      </c>
      <c r="F46" s="10">
        <f>IF(D46="","",D46-WEEKDAY(D46,2)+1)</f>
      </c>
      <c r="G46" s="20"/>
      <c r="H46" s="20"/>
      <c r="I46" s="21"/>
      <c r="J46" s="22"/>
      <c r="K46" s="14">
        <f>IF(OR(G46="",H46=""),"",ROUND(MOD(H46-G46,1)*24,2))</f>
      </c>
      <c r="L46" s="14">
        <f>IF(K46="","",MAX(0,K46-N(I46)/60))</f>
      </c>
      <c r="M46" s="15">
        <f>IF(L46="","",IF(L46&lt;=4,15,IF(L46&lt;=7.5,30,60)))</f>
      </c>
      <c r="N46" s="8">
        <f>IF(L46="","",IF(N(I46)&lt;M46,"Eksik ara","Uygun"))</f>
      </c>
      <c r="O46" s="14">
        <f>IF(OR(L46="",OFFSET(B46,-1,0)&lt;&gt;B46,OFFSET(K46,-1,0)=""),"",ROUND(((D46+G46)-(OFFSET(D46,-1,0)+OFFSET(G46,-1,0)+OFFSET(K46,-1,0)/24))*24,1))</f>
      </c>
      <c r="P46" s="8">
        <f>IF(L46="","",IF(L46&gt;11,"11 saat aşıldı",IF(AND(J46="Evet",L46&gt;7.5),"Gece 7,5 saat aşıldı",IF(AND(O46&lt;&gt;"",N(O46)&lt;11),"11 saatten az dinlenme","Uygun"))))</f>
      </c>
      <c r="Q46" s="16"/>
    </row>
    <row r="47" spans="1:17" x14ac:dyDescent="0.25">
      <c r="A47" s="6">
        <v>42</v>
      </c>
      <c r="B47" s="18"/>
      <c r="C47" s="8">
        <f>IF(B47="","",IFERROR(VLOOKUP(B47,'Çalışanlar'!$A$6:$C$45,2,FALSE),"Listede yok"))</f>
      </c>
      <c r="D47" s="19"/>
      <c r="E47" s="8">
        <f>IF(D47="","",CHOOSE(WEEKDAY(D47,2),"Pzt","Sal","Çar","Per","Cum","Cmt","Paz"))</f>
      </c>
      <c r="F47" s="10">
        <f>IF(D47="","",D47-WEEKDAY(D47,2)+1)</f>
      </c>
      <c r="G47" s="20"/>
      <c r="H47" s="20"/>
      <c r="I47" s="21"/>
      <c r="J47" s="22"/>
      <c r="K47" s="14">
        <f>IF(OR(G47="",H47=""),"",ROUND(MOD(H47-G47,1)*24,2))</f>
      </c>
      <c r="L47" s="14">
        <f>IF(K47="","",MAX(0,K47-N(I47)/60))</f>
      </c>
      <c r="M47" s="15">
        <f>IF(L47="","",IF(L47&lt;=4,15,IF(L47&lt;=7.5,30,60)))</f>
      </c>
      <c r="N47" s="8">
        <f>IF(L47="","",IF(N(I47)&lt;M47,"Eksik ara","Uygun"))</f>
      </c>
      <c r="O47" s="14">
        <f>IF(OR(L47="",OFFSET(B47,-1,0)&lt;&gt;B47,OFFSET(K47,-1,0)=""),"",ROUND(((D47+G47)-(OFFSET(D47,-1,0)+OFFSET(G47,-1,0)+OFFSET(K47,-1,0)/24))*24,1))</f>
      </c>
      <c r="P47" s="8">
        <f>IF(L47="","",IF(L47&gt;11,"11 saat aşıldı",IF(AND(J47="Evet",L47&gt;7.5),"Gece 7,5 saat aşıldı",IF(AND(O47&lt;&gt;"",N(O47)&lt;11),"11 saatten az dinlenme","Uygun"))))</f>
      </c>
      <c r="Q47" s="16"/>
    </row>
    <row r="48" spans="1:17" x14ac:dyDescent="0.25">
      <c r="A48" s="6">
        <v>43</v>
      </c>
      <c r="B48" s="18"/>
      <c r="C48" s="8">
        <f>IF(B48="","",IFERROR(VLOOKUP(B48,'Çalışanlar'!$A$6:$C$45,2,FALSE),"Listede yok"))</f>
      </c>
      <c r="D48" s="19"/>
      <c r="E48" s="8">
        <f>IF(D48="","",CHOOSE(WEEKDAY(D48,2),"Pzt","Sal","Çar","Per","Cum","Cmt","Paz"))</f>
      </c>
      <c r="F48" s="10">
        <f>IF(D48="","",D48-WEEKDAY(D48,2)+1)</f>
      </c>
      <c r="G48" s="20"/>
      <c r="H48" s="20"/>
      <c r="I48" s="21"/>
      <c r="J48" s="22"/>
      <c r="K48" s="14">
        <f>IF(OR(G48="",H48=""),"",ROUND(MOD(H48-G48,1)*24,2))</f>
      </c>
      <c r="L48" s="14">
        <f>IF(K48="","",MAX(0,K48-N(I48)/60))</f>
      </c>
      <c r="M48" s="15">
        <f>IF(L48="","",IF(L48&lt;=4,15,IF(L48&lt;=7.5,30,60)))</f>
      </c>
      <c r="N48" s="8">
        <f>IF(L48="","",IF(N(I48)&lt;M48,"Eksik ara","Uygun"))</f>
      </c>
      <c r="O48" s="14">
        <f>IF(OR(L48="",OFFSET(B48,-1,0)&lt;&gt;B48,OFFSET(K48,-1,0)=""),"",ROUND(((D48+G48)-(OFFSET(D48,-1,0)+OFFSET(G48,-1,0)+OFFSET(K48,-1,0)/24))*24,1))</f>
      </c>
      <c r="P48" s="8">
        <f>IF(L48="","",IF(L48&gt;11,"11 saat aşıldı",IF(AND(J48="Evet",L48&gt;7.5),"Gece 7,5 saat aşıldı",IF(AND(O48&lt;&gt;"",N(O48)&lt;11),"11 saatten az dinlenme","Uygun"))))</f>
      </c>
      <c r="Q48" s="16"/>
    </row>
    <row r="49" spans="1:17" x14ac:dyDescent="0.25">
      <c r="A49" s="6">
        <v>44</v>
      </c>
      <c r="B49" s="18"/>
      <c r="C49" s="8">
        <f>IF(B49="","",IFERROR(VLOOKUP(B49,'Çalışanlar'!$A$6:$C$45,2,FALSE),"Listede yok"))</f>
      </c>
      <c r="D49" s="19"/>
      <c r="E49" s="8">
        <f>IF(D49="","",CHOOSE(WEEKDAY(D49,2),"Pzt","Sal","Çar","Per","Cum","Cmt","Paz"))</f>
      </c>
      <c r="F49" s="10">
        <f>IF(D49="","",D49-WEEKDAY(D49,2)+1)</f>
      </c>
      <c r="G49" s="20"/>
      <c r="H49" s="20"/>
      <c r="I49" s="21"/>
      <c r="J49" s="22"/>
      <c r="K49" s="14">
        <f>IF(OR(G49="",H49=""),"",ROUND(MOD(H49-G49,1)*24,2))</f>
      </c>
      <c r="L49" s="14">
        <f>IF(K49="","",MAX(0,K49-N(I49)/60))</f>
      </c>
      <c r="M49" s="15">
        <f>IF(L49="","",IF(L49&lt;=4,15,IF(L49&lt;=7.5,30,60)))</f>
      </c>
      <c r="N49" s="8">
        <f>IF(L49="","",IF(N(I49)&lt;M49,"Eksik ara","Uygun"))</f>
      </c>
      <c r="O49" s="14">
        <f>IF(OR(L49="",OFFSET(B49,-1,0)&lt;&gt;B49,OFFSET(K49,-1,0)=""),"",ROUND(((D49+G49)-(OFFSET(D49,-1,0)+OFFSET(G49,-1,0)+OFFSET(K49,-1,0)/24))*24,1))</f>
      </c>
      <c r="P49" s="8">
        <f>IF(L49="","",IF(L49&gt;11,"11 saat aşıldı",IF(AND(J49="Evet",L49&gt;7.5),"Gece 7,5 saat aşıldı",IF(AND(O49&lt;&gt;"",N(O49)&lt;11),"11 saatten az dinlenme","Uygun"))))</f>
      </c>
      <c r="Q49" s="16"/>
    </row>
    <row r="50" spans="1:17" x14ac:dyDescent="0.25">
      <c r="A50" s="6">
        <v>45</v>
      </c>
      <c r="B50" s="18"/>
      <c r="C50" s="8">
        <f>IF(B50="","",IFERROR(VLOOKUP(B50,'Çalışanlar'!$A$6:$C$45,2,FALSE),"Listede yok"))</f>
      </c>
      <c r="D50" s="19"/>
      <c r="E50" s="8">
        <f>IF(D50="","",CHOOSE(WEEKDAY(D50,2),"Pzt","Sal","Çar","Per","Cum","Cmt","Paz"))</f>
      </c>
      <c r="F50" s="10">
        <f>IF(D50="","",D50-WEEKDAY(D50,2)+1)</f>
      </c>
      <c r="G50" s="20"/>
      <c r="H50" s="20"/>
      <c r="I50" s="21"/>
      <c r="J50" s="22"/>
      <c r="K50" s="14">
        <f>IF(OR(G50="",H50=""),"",ROUND(MOD(H50-G50,1)*24,2))</f>
      </c>
      <c r="L50" s="14">
        <f>IF(K50="","",MAX(0,K50-N(I50)/60))</f>
      </c>
      <c r="M50" s="15">
        <f>IF(L50="","",IF(L50&lt;=4,15,IF(L50&lt;=7.5,30,60)))</f>
      </c>
      <c r="N50" s="8">
        <f>IF(L50="","",IF(N(I50)&lt;M50,"Eksik ara","Uygun"))</f>
      </c>
      <c r="O50" s="14">
        <f>IF(OR(L50="",OFFSET(B50,-1,0)&lt;&gt;B50,OFFSET(K50,-1,0)=""),"",ROUND(((D50+G50)-(OFFSET(D50,-1,0)+OFFSET(G50,-1,0)+OFFSET(K50,-1,0)/24))*24,1))</f>
      </c>
      <c r="P50" s="8">
        <f>IF(L50="","",IF(L50&gt;11,"11 saat aşıldı",IF(AND(J50="Evet",L50&gt;7.5),"Gece 7,5 saat aşıldı",IF(AND(O50&lt;&gt;"",N(O50)&lt;11),"11 saatten az dinlenme","Uygun"))))</f>
      </c>
      <c r="Q50" s="16"/>
    </row>
    <row r="51" spans="1:17" x14ac:dyDescent="0.25">
      <c r="A51" s="6">
        <v>46</v>
      </c>
      <c r="B51" s="18"/>
      <c r="C51" s="8">
        <f>IF(B51="","",IFERROR(VLOOKUP(B51,'Çalışanlar'!$A$6:$C$45,2,FALSE),"Listede yok"))</f>
      </c>
      <c r="D51" s="19"/>
      <c r="E51" s="8">
        <f>IF(D51="","",CHOOSE(WEEKDAY(D51,2),"Pzt","Sal","Çar","Per","Cum","Cmt","Paz"))</f>
      </c>
      <c r="F51" s="10">
        <f>IF(D51="","",D51-WEEKDAY(D51,2)+1)</f>
      </c>
      <c r="G51" s="20"/>
      <c r="H51" s="20"/>
      <c r="I51" s="21"/>
      <c r="J51" s="22"/>
      <c r="K51" s="14">
        <f>IF(OR(G51="",H51=""),"",ROUND(MOD(H51-G51,1)*24,2))</f>
      </c>
      <c r="L51" s="14">
        <f>IF(K51="","",MAX(0,K51-N(I51)/60))</f>
      </c>
      <c r="M51" s="15">
        <f>IF(L51="","",IF(L51&lt;=4,15,IF(L51&lt;=7.5,30,60)))</f>
      </c>
      <c r="N51" s="8">
        <f>IF(L51="","",IF(N(I51)&lt;M51,"Eksik ara","Uygun"))</f>
      </c>
      <c r="O51" s="14">
        <f>IF(OR(L51="",OFFSET(B51,-1,0)&lt;&gt;B51,OFFSET(K51,-1,0)=""),"",ROUND(((D51+G51)-(OFFSET(D51,-1,0)+OFFSET(G51,-1,0)+OFFSET(K51,-1,0)/24))*24,1))</f>
      </c>
      <c r="P51" s="8">
        <f>IF(L51="","",IF(L51&gt;11,"11 saat aşıldı",IF(AND(J51="Evet",L51&gt;7.5),"Gece 7,5 saat aşıldı",IF(AND(O51&lt;&gt;"",N(O51)&lt;11),"11 saatten az dinlenme","Uygun"))))</f>
      </c>
      <c r="Q51" s="16"/>
    </row>
    <row r="52" spans="1:17" x14ac:dyDescent="0.25">
      <c r="A52" s="6">
        <v>47</v>
      </c>
      <c r="B52" s="18"/>
      <c r="C52" s="8">
        <f>IF(B52="","",IFERROR(VLOOKUP(B52,'Çalışanlar'!$A$6:$C$45,2,FALSE),"Listede yok"))</f>
      </c>
      <c r="D52" s="19"/>
      <c r="E52" s="8">
        <f>IF(D52="","",CHOOSE(WEEKDAY(D52,2),"Pzt","Sal","Çar","Per","Cum","Cmt","Paz"))</f>
      </c>
      <c r="F52" s="10">
        <f>IF(D52="","",D52-WEEKDAY(D52,2)+1)</f>
      </c>
      <c r="G52" s="20"/>
      <c r="H52" s="20"/>
      <c r="I52" s="21"/>
      <c r="J52" s="22"/>
      <c r="K52" s="14">
        <f>IF(OR(G52="",H52=""),"",ROUND(MOD(H52-G52,1)*24,2))</f>
      </c>
      <c r="L52" s="14">
        <f>IF(K52="","",MAX(0,K52-N(I52)/60))</f>
      </c>
      <c r="M52" s="15">
        <f>IF(L52="","",IF(L52&lt;=4,15,IF(L52&lt;=7.5,30,60)))</f>
      </c>
      <c r="N52" s="8">
        <f>IF(L52="","",IF(N(I52)&lt;M52,"Eksik ara","Uygun"))</f>
      </c>
      <c r="O52" s="14">
        <f>IF(OR(L52="",OFFSET(B52,-1,0)&lt;&gt;B52,OFFSET(K52,-1,0)=""),"",ROUND(((D52+G52)-(OFFSET(D52,-1,0)+OFFSET(G52,-1,0)+OFFSET(K52,-1,0)/24))*24,1))</f>
      </c>
      <c r="P52" s="8">
        <f>IF(L52="","",IF(L52&gt;11,"11 saat aşıldı",IF(AND(J52="Evet",L52&gt;7.5),"Gece 7,5 saat aşıldı",IF(AND(O52&lt;&gt;"",N(O52)&lt;11),"11 saatten az dinlenme","Uygun"))))</f>
      </c>
      <c r="Q52" s="16"/>
    </row>
    <row r="53" spans="1:17" x14ac:dyDescent="0.25">
      <c r="A53" s="6">
        <v>48</v>
      </c>
      <c r="B53" s="18"/>
      <c r="C53" s="8">
        <f>IF(B53="","",IFERROR(VLOOKUP(B53,'Çalışanlar'!$A$6:$C$45,2,FALSE),"Listede yok"))</f>
      </c>
      <c r="D53" s="19"/>
      <c r="E53" s="8">
        <f>IF(D53="","",CHOOSE(WEEKDAY(D53,2),"Pzt","Sal","Çar","Per","Cum","Cmt","Paz"))</f>
      </c>
      <c r="F53" s="10">
        <f>IF(D53="","",D53-WEEKDAY(D53,2)+1)</f>
      </c>
      <c r="G53" s="20"/>
      <c r="H53" s="20"/>
      <c r="I53" s="21"/>
      <c r="J53" s="22"/>
      <c r="K53" s="14">
        <f>IF(OR(G53="",H53=""),"",ROUND(MOD(H53-G53,1)*24,2))</f>
      </c>
      <c r="L53" s="14">
        <f>IF(K53="","",MAX(0,K53-N(I53)/60))</f>
      </c>
      <c r="M53" s="15">
        <f>IF(L53="","",IF(L53&lt;=4,15,IF(L53&lt;=7.5,30,60)))</f>
      </c>
      <c r="N53" s="8">
        <f>IF(L53="","",IF(N(I53)&lt;M53,"Eksik ara","Uygun"))</f>
      </c>
      <c r="O53" s="14">
        <f>IF(OR(L53="",OFFSET(B53,-1,0)&lt;&gt;B53,OFFSET(K53,-1,0)=""),"",ROUND(((D53+G53)-(OFFSET(D53,-1,0)+OFFSET(G53,-1,0)+OFFSET(K53,-1,0)/24))*24,1))</f>
      </c>
      <c r="P53" s="8">
        <f>IF(L53="","",IF(L53&gt;11,"11 saat aşıldı",IF(AND(J53="Evet",L53&gt;7.5),"Gece 7,5 saat aşıldı",IF(AND(O53&lt;&gt;"",N(O53)&lt;11),"11 saatten az dinlenme","Uygun"))))</f>
      </c>
      <c r="Q53" s="16"/>
    </row>
    <row r="54" spans="1:17" x14ac:dyDescent="0.25">
      <c r="A54" s="6">
        <v>49</v>
      </c>
      <c r="B54" s="18"/>
      <c r="C54" s="8">
        <f>IF(B54="","",IFERROR(VLOOKUP(B54,'Çalışanlar'!$A$6:$C$45,2,FALSE),"Listede yok"))</f>
      </c>
      <c r="D54" s="19"/>
      <c r="E54" s="8">
        <f>IF(D54="","",CHOOSE(WEEKDAY(D54,2),"Pzt","Sal","Çar","Per","Cum","Cmt","Paz"))</f>
      </c>
      <c r="F54" s="10">
        <f>IF(D54="","",D54-WEEKDAY(D54,2)+1)</f>
      </c>
      <c r="G54" s="20"/>
      <c r="H54" s="20"/>
      <c r="I54" s="21"/>
      <c r="J54" s="22"/>
      <c r="K54" s="14">
        <f>IF(OR(G54="",H54=""),"",ROUND(MOD(H54-G54,1)*24,2))</f>
      </c>
      <c r="L54" s="14">
        <f>IF(K54="","",MAX(0,K54-N(I54)/60))</f>
      </c>
      <c r="M54" s="15">
        <f>IF(L54="","",IF(L54&lt;=4,15,IF(L54&lt;=7.5,30,60)))</f>
      </c>
      <c r="N54" s="8">
        <f>IF(L54="","",IF(N(I54)&lt;M54,"Eksik ara","Uygun"))</f>
      </c>
      <c r="O54" s="14">
        <f>IF(OR(L54="",OFFSET(B54,-1,0)&lt;&gt;B54,OFFSET(K54,-1,0)=""),"",ROUND(((D54+G54)-(OFFSET(D54,-1,0)+OFFSET(G54,-1,0)+OFFSET(K54,-1,0)/24))*24,1))</f>
      </c>
      <c r="P54" s="8">
        <f>IF(L54="","",IF(L54&gt;11,"11 saat aşıldı",IF(AND(J54="Evet",L54&gt;7.5),"Gece 7,5 saat aşıldı",IF(AND(O54&lt;&gt;"",N(O54)&lt;11),"11 saatten az dinlenme","Uygun"))))</f>
      </c>
      <c r="Q54" s="16"/>
    </row>
    <row r="55" spans="1:17" x14ac:dyDescent="0.25">
      <c r="A55" s="6">
        <v>50</v>
      </c>
      <c r="B55" s="18"/>
      <c r="C55" s="8">
        <f>IF(B55="","",IFERROR(VLOOKUP(B55,'Çalışanlar'!$A$6:$C$45,2,FALSE),"Listede yok"))</f>
      </c>
      <c r="D55" s="19"/>
      <c r="E55" s="8">
        <f>IF(D55="","",CHOOSE(WEEKDAY(D55,2),"Pzt","Sal","Çar","Per","Cum","Cmt","Paz"))</f>
      </c>
      <c r="F55" s="10">
        <f>IF(D55="","",D55-WEEKDAY(D55,2)+1)</f>
      </c>
      <c r="G55" s="20"/>
      <c r="H55" s="20"/>
      <c r="I55" s="21"/>
      <c r="J55" s="22"/>
      <c r="K55" s="14">
        <f>IF(OR(G55="",H55=""),"",ROUND(MOD(H55-G55,1)*24,2))</f>
      </c>
      <c r="L55" s="14">
        <f>IF(K55="","",MAX(0,K55-N(I55)/60))</f>
      </c>
      <c r="M55" s="15">
        <f>IF(L55="","",IF(L55&lt;=4,15,IF(L55&lt;=7.5,30,60)))</f>
      </c>
      <c r="N55" s="8">
        <f>IF(L55="","",IF(N(I55)&lt;M55,"Eksik ara","Uygun"))</f>
      </c>
      <c r="O55" s="14">
        <f>IF(OR(L55="",OFFSET(B55,-1,0)&lt;&gt;B55,OFFSET(K55,-1,0)=""),"",ROUND(((D55+G55)-(OFFSET(D55,-1,0)+OFFSET(G55,-1,0)+OFFSET(K55,-1,0)/24))*24,1))</f>
      </c>
      <c r="P55" s="8">
        <f>IF(L55="","",IF(L55&gt;11,"11 saat aşıldı",IF(AND(J55="Evet",L55&gt;7.5),"Gece 7,5 saat aşıldı",IF(AND(O55&lt;&gt;"",N(O55)&lt;11),"11 saatten az dinlenme","Uygun"))))</f>
      </c>
      <c r="Q55" s="16"/>
    </row>
    <row r="56" spans="1:17" x14ac:dyDescent="0.25">
      <c r="A56" s="6">
        <v>51</v>
      </c>
      <c r="B56" s="18"/>
      <c r="C56" s="8">
        <f>IF(B56="","",IFERROR(VLOOKUP(B56,'Çalışanlar'!$A$6:$C$45,2,FALSE),"Listede yok"))</f>
      </c>
      <c r="D56" s="19"/>
      <c r="E56" s="8">
        <f>IF(D56="","",CHOOSE(WEEKDAY(D56,2),"Pzt","Sal","Çar","Per","Cum","Cmt","Paz"))</f>
      </c>
      <c r="F56" s="10">
        <f>IF(D56="","",D56-WEEKDAY(D56,2)+1)</f>
      </c>
      <c r="G56" s="20"/>
      <c r="H56" s="20"/>
      <c r="I56" s="21"/>
      <c r="J56" s="22"/>
      <c r="K56" s="14">
        <f>IF(OR(G56="",H56=""),"",ROUND(MOD(H56-G56,1)*24,2))</f>
      </c>
      <c r="L56" s="14">
        <f>IF(K56="","",MAX(0,K56-N(I56)/60))</f>
      </c>
      <c r="M56" s="15">
        <f>IF(L56="","",IF(L56&lt;=4,15,IF(L56&lt;=7.5,30,60)))</f>
      </c>
      <c r="N56" s="8">
        <f>IF(L56="","",IF(N(I56)&lt;M56,"Eksik ara","Uygun"))</f>
      </c>
      <c r="O56" s="14">
        <f>IF(OR(L56="",OFFSET(B56,-1,0)&lt;&gt;B56,OFFSET(K56,-1,0)=""),"",ROUND(((D56+G56)-(OFFSET(D56,-1,0)+OFFSET(G56,-1,0)+OFFSET(K56,-1,0)/24))*24,1))</f>
      </c>
      <c r="P56" s="8">
        <f>IF(L56="","",IF(L56&gt;11,"11 saat aşıldı",IF(AND(J56="Evet",L56&gt;7.5),"Gece 7,5 saat aşıldı",IF(AND(O56&lt;&gt;"",N(O56)&lt;11),"11 saatten az dinlenme","Uygun"))))</f>
      </c>
      <c r="Q56" s="16"/>
    </row>
    <row r="57" spans="1:17" x14ac:dyDescent="0.25">
      <c r="A57" s="6">
        <v>52</v>
      </c>
      <c r="B57" s="18"/>
      <c r="C57" s="8">
        <f>IF(B57="","",IFERROR(VLOOKUP(B57,'Çalışanlar'!$A$6:$C$45,2,FALSE),"Listede yok"))</f>
      </c>
      <c r="D57" s="19"/>
      <c r="E57" s="8">
        <f>IF(D57="","",CHOOSE(WEEKDAY(D57,2),"Pzt","Sal","Çar","Per","Cum","Cmt","Paz"))</f>
      </c>
      <c r="F57" s="10">
        <f>IF(D57="","",D57-WEEKDAY(D57,2)+1)</f>
      </c>
      <c r="G57" s="20"/>
      <c r="H57" s="20"/>
      <c r="I57" s="21"/>
      <c r="J57" s="22"/>
      <c r="K57" s="14">
        <f>IF(OR(G57="",H57=""),"",ROUND(MOD(H57-G57,1)*24,2))</f>
      </c>
      <c r="L57" s="14">
        <f>IF(K57="","",MAX(0,K57-N(I57)/60))</f>
      </c>
      <c r="M57" s="15">
        <f>IF(L57="","",IF(L57&lt;=4,15,IF(L57&lt;=7.5,30,60)))</f>
      </c>
      <c r="N57" s="8">
        <f>IF(L57="","",IF(N(I57)&lt;M57,"Eksik ara","Uygun"))</f>
      </c>
      <c r="O57" s="14">
        <f>IF(OR(L57="",OFFSET(B57,-1,0)&lt;&gt;B57,OFFSET(K57,-1,0)=""),"",ROUND(((D57+G57)-(OFFSET(D57,-1,0)+OFFSET(G57,-1,0)+OFFSET(K57,-1,0)/24))*24,1))</f>
      </c>
      <c r="P57" s="8">
        <f>IF(L57="","",IF(L57&gt;11,"11 saat aşıldı",IF(AND(J57="Evet",L57&gt;7.5),"Gece 7,5 saat aşıldı",IF(AND(O57&lt;&gt;"",N(O57)&lt;11),"11 saatten az dinlenme","Uygun"))))</f>
      </c>
      <c r="Q57" s="16"/>
    </row>
    <row r="58" spans="1:17" x14ac:dyDescent="0.25">
      <c r="A58" s="6">
        <v>53</v>
      </c>
      <c r="B58" s="18"/>
      <c r="C58" s="8">
        <f>IF(B58="","",IFERROR(VLOOKUP(B58,'Çalışanlar'!$A$6:$C$45,2,FALSE),"Listede yok"))</f>
      </c>
      <c r="D58" s="19"/>
      <c r="E58" s="8">
        <f>IF(D58="","",CHOOSE(WEEKDAY(D58,2),"Pzt","Sal","Çar","Per","Cum","Cmt","Paz"))</f>
      </c>
      <c r="F58" s="10">
        <f>IF(D58="","",D58-WEEKDAY(D58,2)+1)</f>
      </c>
      <c r="G58" s="20"/>
      <c r="H58" s="20"/>
      <c r="I58" s="21"/>
      <c r="J58" s="22"/>
      <c r="K58" s="14">
        <f>IF(OR(G58="",H58=""),"",ROUND(MOD(H58-G58,1)*24,2))</f>
      </c>
      <c r="L58" s="14">
        <f>IF(K58="","",MAX(0,K58-N(I58)/60))</f>
      </c>
      <c r="M58" s="15">
        <f>IF(L58="","",IF(L58&lt;=4,15,IF(L58&lt;=7.5,30,60)))</f>
      </c>
      <c r="N58" s="8">
        <f>IF(L58="","",IF(N(I58)&lt;M58,"Eksik ara","Uygun"))</f>
      </c>
      <c r="O58" s="14">
        <f>IF(OR(L58="",OFFSET(B58,-1,0)&lt;&gt;B58,OFFSET(K58,-1,0)=""),"",ROUND(((D58+G58)-(OFFSET(D58,-1,0)+OFFSET(G58,-1,0)+OFFSET(K58,-1,0)/24))*24,1))</f>
      </c>
      <c r="P58" s="8">
        <f>IF(L58="","",IF(L58&gt;11,"11 saat aşıldı",IF(AND(J58="Evet",L58&gt;7.5),"Gece 7,5 saat aşıldı",IF(AND(O58&lt;&gt;"",N(O58)&lt;11),"11 saatten az dinlenme","Uygun"))))</f>
      </c>
      <c r="Q58" s="16"/>
    </row>
    <row r="59" spans="1:17" x14ac:dyDescent="0.25">
      <c r="A59" s="6">
        <v>54</v>
      </c>
      <c r="B59" s="18"/>
      <c r="C59" s="8">
        <f>IF(B59="","",IFERROR(VLOOKUP(B59,'Çalışanlar'!$A$6:$C$45,2,FALSE),"Listede yok"))</f>
      </c>
      <c r="D59" s="19"/>
      <c r="E59" s="8">
        <f>IF(D59="","",CHOOSE(WEEKDAY(D59,2),"Pzt","Sal","Çar","Per","Cum","Cmt","Paz"))</f>
      </c>
      <c r="F59" s="10">
        <f>IF(D59="","",D59-WEEKDAY(D59,2)+1)</f>
      </c>
      <c r="G59" s="20"/>
      <c r="H59" s="20"/>
      <c r="I59" s="21"/>
      <c r="J59" s="22"/>
      <c r="K59" s="14">
        <f>IF(OR(G59="",H59=""),"",ROUND(MOD(H59-G59,1)*24,2))</f>
      </c>
      <c r="L59" s="14">
        <f>IF(K59="","",MAX(0,K59-N(I59)/60))</f>
      </c>
      <c r="M59" s="15">
        <f>IF(L59="","",IF(L59&lt;=4,15,IF(L59&lt;=7.5,30,60)))</f>
      </c>
      <c r="N59" s="8">
        <f>IF(L59="","",IF(N(I59)&lt;M59,"Eksik ara","Uygun"))</f>
      </c>
      <c r="O59" s="14">
        <f>IF(OR(L59="",OFFSET(B59,-1,0)&lt;&gt;B59,OFFSET(K59,-1,0)=""),"",ROUND(((D59+G59)-(OFFSET(D59,-1,0)+OFFSET(G59,-1,0)+OFFSET(K59,-1,0)/24))*24,1))</f>
      </c>
      <c r="P59" s="8">
        <f>IF(L59="","",IF(L59&gt;11,"11 saat aşıldı",IF(AND(J59="Evet",L59&gt;7.5),"Gece 7,5 saat aşıldı",IF(AND(O59&lt;&gt;"",N(O59)&lt;11),"11 saatten az dinlenme","Uygun"))))</f>
      </c>
      <c r="Q59" s="16"/>
    </row>
    <row r="60" spans="1:17" x14ac:dyDescent="0.25">
      <c r="A60" s="6">
        <v>55</v>
      </c>
      <c r="B60" s="18"/>
      <c r="C60" s="8">
        <f>IF(B60="","",IFERROR(VLOOKUP(B60,'Çalışanlar'!$A$6:$C$45,2,FALSE),"Listede yok"))</f>
      </c>
      <c r="D60" s="19"/>
      <c r="E60" s="8">
        <f>IF(D60="","",CHOOSE(WEEKDAY(D60,2),"Pzt","Sal","Çar","Per","Cum","Cmt","Paz"))</f>
      </c>
      <c r="F60" s="10">
        <f>IF(D60="","",D60-WEEKDAY(D60,2)+1)</f>
      </c>
      <c r="G60" s="20"/>
      <c r="H60" s="20"/>
      <c r="I60" s="21"/>
      <c r="J60" s="22"/>
      <c r="K60" s="14">
        <f>IF(OR(G60="",H60=""),"",ROUND(MOD(H60-G60,1)*24,2))</f>
      </c>
      <c r="L60" s="14">
        <f>IF(K60="","",MAX(0,K60-N(I60)/60))</f>
      </c>
      <c r="M60" s="15">
        <f>IF(L60="","",IF(L60&lt;=4,15,IF(L60&lt;=7.5,30,60)))</f>
      </c>
      <c r="N60" s="8">
        <f>IF(L60="","",IF(N(I60)&lt;M60,"Eksik ara","Uygun"))</f>
      </c>
      <c r="O60" s="14">
        <f>IF(OR(L60="",OFFSET(B60,-1,0)&lt;&gt;B60,OFFSET(K60,-1,0)=""),"",ROUND(((D60+G60)-(OFFSET(D60,-1,0)+OFFSET(G60,-1,0)+OFFSET(K60,-1,0)/24))*24,1))</f>
      </c>
      <c r="P60" s="8">
        <f>IF(L60="","",IF(L60&gt;11,"11 saat aşıldı",IF(AND(J60="Evet",L60&gt;7.5),"Gece 7,5 saat aşıldı",IF(AND(O60&lt;&gt;"",N(O60)&lt;11),"11 saatten az dinlenme","Uygun"))))</f>
      </c>
      <c r="Q60" s="16"/>
    </row>
    <row r="61" spans="1:17" x14ac:dyDescent="0.25">
      <c r="A61" s="6">
        <v>56</v>
      </c>
      <c r="B61" s="18"/>
      <c r="C61" s="8">
        <f>IF(B61="","",IFERROR(VLOOKUP(B61,'Çalışanlar'!$A$6:$C$45,2,FALSE),"Listede yok"))</f>
      </c>
      <c r="D61" s="19"/>
      <c r="E61" s="8">
        <f>IF(D61="","",CHOOSE(WEEKDAY(D61,2),"Pzt","Sal","Çar","Per","Cum","Cmt","Paz"))</f>
      </c>
      <c r="F61" s="10">
        <f>IF(D61="","",D61-WEEKDAY(D61,2)+1)</f>
      </c>
      <c r="G61" s="20"/>
      <c r="H61" s="20"/>
      <c r="I61" s="21"/>
      <c r="J61" s="22"/>
      <c r="K61" s="14">
        <f>IF(OR(G61="",H61=""),"",ROUND(MOD(H61-G61,1)*24,2))</f>
      </c>
      <c r="L61" s="14">
        <f>IF(K61="","",MAX(0,K61-N(I61)/60))</f>
      </c>
      <c r="M61" s="15">
        <f>IF(L61="","",IF(L61&lt;=4,15,IF(L61&lt;=7.5,30,60)))</f>
      </c>
      <c r="N61" s="8">
        <f>IF(L61="","",IF(N(I61)&lt;M61,"Eksik ara","Uygun"))</f>
      </c>
      <c r="O61" s="14">
        <f>IF(OR(L61="",OFFSET(B61,-1,0)&lt;&gt;B61,OFFSET(K61,-1,0)=""),"",ROUND(((D61+G61)-(OFFSET(D61,-1,0)+OFFSET(G61,-1,0)+OFFSET(K61,-1,0)/24))*24,1))</f>
      </c>
      <c r="P61" s="8">
        <f>IF(L61="","",IF(L61&gt;11,"11 saat aşıldı",IF(AND(J61="Evet",L61&gt;7.5),"Gece 7,5 saat aşıldı",IF(AND(O61&lt;&gt;"",N(O61)&lt;11),"11 saatten az dinlenme","Uygun"))))</f>
      </c>
      <c r="Q61" s="16"/>
    </row>
    <row r="62" spans="1:17" x14ac:dyDescent="0.25">
      <c r="A62" s="6">
        <v>57</v>
      </c>
      <c r="B62" s="18"/>
      <c r="C62" s="8">
        <f>IF(B62="","",IFERROR(VLOOKUP(B62,'Çalışanlar'!$A$6:$C$45,2,FALSE),"Listede yok"))</f>
      </c>
      <c r="D62" s="19"/>
      <c r="E62" s="8">
        <f>IF(D62="","",CHOOSE(WEEKDAY(D62,2),"Pzt","Sal","Çar","Per","Cum","Cmt","Paz"))</f>
      </c>
      <c r="F62" s="10">
        <f>IF(D62="","",D62-WEEKDAY(D62,2)+1)</f>
      </c>
      <c r="G62" s="20"/>
      <c r="H62" s="20"/>
      <c r="I62" s="21"/>
      <c r="J62" s="22"/>
      <c r="K62" s="14">
        <f>IF(OR(G62="",H62=""),"",ROUND(MOD(H62-G62,1)*24,2))</f>
      </c>
      <c r="L62" s="14">
        <f>IF(K62="","",MAX(0,K62-N(I62)/60))</f>
      </c>
      <c r="M62" s="15">
        <f>IF(L62="","",IF(L62&lt;=4,15,IF(L62&lt;=7.5,30,60)))</f>
      </c>
      <c r="N62" s="8">
        <f>IF(L62="","",IF(N(I62)&lt;M62,"Eksik ara","Uygun"))</f>
      </c>
      <c r="O62" s="14">
        <f>IF(OR(L62="",OFFSET(B62,-1,0)&lt;&gt;B62,OFFSET(K62,-1,0)=""),"",ROUND(((D62+G62)-(OFFSET(D62,-1,0)+OFFSET(G62,-1,0)+OFFSET(K62,-1,0)/24))*24,1))</f>
      </c>
      <c r="P62" s="8">
        <f>IF(L62="","",IF(L62&gt;11,"11 saat aşıldı",IF(AND(J62="Evet",L62&gt;7.5),"Gece 7,5 saat aşıldı",IF(AND(O62&lt;&gt;"",N(O62)&lt;11),"11 saatten az dinlenme","Uygun"))))</f>
      </c>
      <c r="Q62" s="16"/>
    </row>
    <row r="63" spans="1:17" x14ac:dyDescent="0.25">
      <c r="A63" s="6">
        <v>58</v>
      </c>
      <c r="B63" s="18"/>
      <c r="C63" s="8">
        <f>IF(B63="","",IFERROR(VLOOKUP(B63,'Çalışanlar'!$A$6:$C$45,2,FALSE),"Listede yok"))</f>
      </c>
      <c r="D63" s="19"/>
      <c r="E63" s="8">
        <f>IF(D63="","",CHOOSE(WEEKDAY(D63,2),"Pzt","Sal","Çar","Per","Cum","Cmt","Paz"))</f>
      </c>
      <c r="F63" s="10">
        <f>IF(D63="","",D63-WEEKDAY(D63,2)+1)</f>
      </c>
      <c r="G63" s="20"/>
      <c r="H63" s="20"/>
      <c r="I63" s="21"/>
      <c r="J63" s="22"/>
      <c r="K63" s="14">
        <f>IF(OR(G63="",H63=""),"",ROUND(MOD(H63-G63,1)*24,2))</f>
      </c>
      <c r="L63" s="14">
        <f>IF(K63="","",MAX(0,K63-N(I63)/60))</f>
      </c>
      <c r="M63" s="15">
        <f>IF(L63="","",IF(L63&lt;=4,15,IF(L63&lt;=7.5,30,60)))</f>
      </c>
      <c r="N63" s="8">
        <f>IF(L63="","",IF(N(I63)&lt;M63,"Eksik ara","Uygun"))</f>
      </c>
      <c r="O63" s="14">
        <f>IF(OR(L63="",OFFSET(B63,-1,0)&lt;&gt;B63,OFFSET(K63,-1,0)=""),"",ROUND(((D63+G63)-(OFFSET(D63,-1,0)+OFFSET(G63,-1,0)+OFFSET(K63,-1,0)/24))*24,1))</f>
      </c>
      <c r="P63" s="8">
        <f>IF(L63="","",IF(L63&gt;11,"11 saat aşıldı",IF(AND(J63="Evet",L63&gt;7.5),"Gece 7,5 saat aşıldı",IF(AND(O63&lt;&gt;"",N(O63)&lt;11),"11 saatten az dinlenme","Uygun"))))</f>
      </c>
      <c r="Q63" s="16"/>
    </row>
    <row r="64" spans="1:17" x14ac:dyDescent="0.25">
      <c r="A64" s="6">
        <v>59</v>
      </c>
      <c r="B64" s="18"/>
      <c r="C64" s="8">
        <f>IF(B64="","",IFERROR(VLOOKUP(B64,'Çalışanlar'!$A$6:$C$45,2,FALSE),"Listede yok"))</f>
      </c>
      <c r="D64" s="19"/>
      <c r="E64" s="8">
        <f>IF(D64="","",CHOOSE(WEEKDAY(D64,2),"Pzt","Sal","Çar","Per","Cum","Cmt","Paz"))</f>
      </c>
      <c r="F64" s="10">
        <f>IF(D64="","",D64-WEEKDAY(D64,2)+1)</f>
      </c>
      <c r="G64" s="20"/>
      <c r="H64" s="20"/>
      <c r="I64" s="21"/>
      <c r="J64" s="22"/>
      <c r="K64" s="14">
        <f>IF(OR(G64="",H64=""),"",ROUND(MOD(H64-G64,1)*24,2))</f>
      </c>
      <c r="L64" s="14">
        <f>IF(K64="","",MAX(0,K64-N(I64)/60))</f>
      </c>
      <c r="M64" s="15">
        <f>IF(L64="","",IF(L64&lt;=4,15,IF(L64&lt;=7.5,30,60)))</f>
      </c>
      <c r="N64" s="8">
        <f>IF(L64="","",IF(N(I64)&lt;M64,"Eksik ara","Uygun"))</f>
      </c>
      <c r="O64" s="14">
        <f>IF(OR(L64="",OFFSET(B64,-1,0)&lt;&gt;B64,OFFSET(K64,-1,0)=""),"",ROUND(((D64+G64)-(OFFSET(D64,-1,0)+OFFSET(G64,-1,0)+OFFSET(K64,-1,0)/24))*24,1))</f>
      </c>
      <c r="P64" s="8">
        <f>IF(L64="","",IF(L64&gt;11,"11 saat aşıldı",IF(AND(J64="Evet",L64&gt;7.5),"Gece 7,5 saat aşıldı",IF(AND(O64&lt;&gt;"",N(O64)&lt;11),"11 saatten az dinlenme","Uygun"))))</f>
      </c>
      <c r="Q64" s="16"/>
    </row>
    <row r="65" spans="1:17" x14ac:dyDescent="0.25">
      <c r="A65" s="6">
        <v>60</v>
      </c>
      <c r="B65" s="18"/>
      <c r="C65" s="8">
        <f>IF(B65="","",IFERROR(VLOOKUP(B65,'Çalışanlar'!$A$6:$C$45,2,FALSE),"Listede yok"))</f>
      </c>
      <c r="D65" s="19"/>
      <c r="E65" s="8">
        <f>IF(D65="","",CHOOSE(WEEKDAY(D65,2),"Pzt","Sal","Çar","Per","Cum","Cmt","Paz"))</f>
      </c>
      <c r="F65" s="10">
        <f>IF(D65="","",D65-WEEKDAY(D65,2)+1)</f>
      </c>
      <c r="G65" s="20"/>
      <c r="H65" s="20"/>
      <c r="I65" s="21"/>
      <c r="J65" s="22"/>
      <c r="K65" s="14">
        <f>IF(OR(G65="",H65=""),"",ROUND(MOD(H65-G65,1)*24,2))</f>
      </c>
      <c r="L65" s="14">
        <f>IF(K65="","",MAX(0,K65-N(I65)/60))</f>
      </c>
      <c r="M65" s="15">
        <f>IF(L65="","",IF(L65&lt;=4,15,IF(L65&lt;=7.5,30,60)))</f>
      </c>
      <c r="N65" s="8">
        <f>IF(L65="","",IF(N(I65)&lt;M65,"Eksik ara","Uygun"))</f>
      </c>
      <c r="O65" s="14">
        <f>IF(OR(L65="",OFFSET(B65,-1,0)&lt;&gt;B65,OFFSET(K65,-1,0)=""),"",ROUND(((D65+G65)-(OFFSET(D65,-1,0)+OFFSET(G65,-1,0)+OFFSET(K65,-1,0)/24))*24,1))</f>
      </c>
      <c r="P65" s="8">
        <f>IF(L65="","",IF(L65&gt;11,"11 saat aşıldı",IF(AND(J65="Evet",L65&gt;7.5),"Gece 7,5 saat aşıldı",IF(AND(O65&lt;&gt;"",N(O65)&lt;11),"11 saatten az dinlenme","Uygun"))))</f>
      </c>
      <c r="Q65" s="16"/>
    </row>
    <row r="66" spans="1:17" x14ac:dyDescent="0.25">
      <c r="A66" s="6">
        <v>61</v>
      </c>
      <c r="B66" s="18"/>
      <c r="C66" s="8">
        <f>IF(B66="","",IFERROR(VLOOKUP(B66,'Çalışanlar'!$A$6:$C$45,2,FALSE),"Listede yok"))</f>
      </c>
      <c r="D66" s="19"/>
      <c r="E66" s="8">
        <f>IF(D66="","",CHOOSE(WEEKDAY(D66,2),"Pzt","Sal","Çar","Per","Cum","Cmt","Paz"))</f>
      </c>
      <c r="F66" s="10">
        <f>IF(D66="","",D66-WEEKDAY(D66,2)+1)</f>
      </c>
      <c r="G66" s="20"/>
      <c r="H66" s="20"/>
      <c r="I66" s="21"/>
      <c r="J66" s="22"/>
      <c r="K66" s="14">
        <f>IF(OR(G66="",H66=""),"",ROUND(MOD(H66-G66,1)*24,2))</f>
      </c>
      <c r="L66" s="14">
        <f>IF(K66="","",MAX(0,K66-N(I66)/60))</f>
      </c>
      <c r="M66" s="15">
        <f>IF(L66="","",IF(L66&lt;=4,15,IF(L66&lt;=7.5,30,60)))</f>
      </c>
      <c r="N66" s="8">
        <f>IF(L66="","",IF(N(I66)&lt;M66,"Eksik ara","Uygun"))</f>
      </c>
      <c r="O66" s="14">
        <f>IF(OR(L66="",OFFSET(B66,-1,0)&lt;&gt;B66,OFFSET(K66,-1,0)=""),"",ROUND(((D66+G66)-(OFFSET(D66,-1,0)+OFFSET(G66,-1,0)+OFFSET(K66,-1,0)/24))*24,1))</f>
      </c>
      <c r="P66" s="8">
        <f>IF(L66="","",IF(L66&gt;11,"11 saat aşıldı",IF(AND(J66="Evet",L66&gt;7.5),"Gece 7,5 saat aşıldı",IF(AND(O66&lt;&gt;"",N(O66)&lt;11),"11 saatten az dinlenme","Uygun"))))</f>
      </c>
      <c r="Q66" s="16"/>
    </row>
    <row r="67" spans="1:17" x14ac:dyDescent="0.25">
      <c r="A67" s="6">
        <v>62</v>
      </c>
      <c r="B67" s="18"/>
      <c r="C67" s="8">
        <f>IF(B67="","",IFERROR(VLOOKUP(B67,'Çalışanlar'!$A$6:$C$45,2,FALSE),"Listede yok"))</f>
      </c>
      <c r="D67" s="19"/>
      <c r="E67" s="8">
        <f>IF(D67="","",CHOOSE(WEEKDAY(D67,2),"Pzt","Sal","Çar","Per","Cum","Cmt","Paz"))</f>
      </c>
      <c r="F67" s="10">
        <f>IF(D67="","",D67-WEEKDAY(D67,2)+1)</f>
      </c>
      <c r="G67" s="20"/>
      <c r="H67" s="20"/>
      <c r="I67" s="21"/>
      <c r="J67" s="22"/>
      <c r="K67" s="14">
        <f>IF(OR(G67="",H67=""),"",ROUND(MOD(H67-G67,1)*24,2))</f>
      </c>
      <c r="L67" s="14">
        <f>IF(K67="","",MAX(0,K67-N(I67)/60))</f>
      </c>
      <c r="M67" s="15">
        <f>IF(L67="","",IF(L67&lt;=4,15,IF(L67&lt;=7.5,30,60)))</f>
      </c>
      <c r="N67" s="8">
        <f>IF(L67="","",IF(N(I67)&lt;M67,"Eksik ara","Uygun"))</f>
      </c>
      <c r="O67" s="14">
        <f>IF(OR(L67="",OFFSET(B67,-1,0)&lt;&gt;B67,OFFSET(K67,-1,0)=""),"",ROUND(((D67+G67)-(OFFSET(D67,-1,0)+OFFSET(G67,-1,0)+OFFSET(K67,-1,0)/24))*24,1))</f>
      </c>
      <c r="P67" s="8">
        <f>IF(L67="","",IF(L67&gt;11,"11 saat aşıldı",IF(AND(J67="Evet",L67&gt;7.5),"Gece 7,5 saat aşıldı",IF(AND(O67&lt;&gt;"",N(O67)&lt;11),"11 saatten az dinlenme","Uygun"))))</f>
      </c>
      <c r="Q67" s="16"/>
    </row>
    <row r="68" spans="1:17" x14ac:dyDescent="0.25">
      <c r="A68" s="6">
        <v>63</v>
      </c>
      <c r="B68" s="18"/>
      <c r="C68" s="8">
        <f>IF(B68="","",IFERROR(VLOOKUP(B68,'Çalışanlar'!$A$6:$C$45,2,FALSE),"Listede yok"))</f>
      </c>
      <c r="D68" s="19"/>
      <c r="E68" s="8">
        <f>IF(D68="","",CHOOSE(WEEKDAY(D68,2),"Pzt","Sal","Çar","Per","Cum","Cmt","Paz"))</f>
      </c>
      <c r="F68" s="10">
        <f>IF(D68="","",D68-WEEKDAY(D68,2)+1)</f>
      </c>
      <c r="G68" s="20"/>
      <c r="H68" s="20"/>
      <c r="I68" s="21"/>
      <c r="J68" s="22"/>
      <c r="K68" s="14">
        <f>IF(OR(G68="",H68=""),"",ROUND(MOD(H68-G68,1)*24,2))</f>
      </c>
      <c r="L68" s="14">
        <f>IF(K68="","",MAX(0,K68-N(I68)/60))</f>
      </c>
      <c r="M68" s="15">
        <f>IF(L68="","",IF(L68&lt;=4,15,IF(L68&lt;=7.5,30,60)))</f>
      </c>
      <c r="N68" s="8">
        <f>IF(L68="","",IF(N(I68)&lt;M68,"Eksik ara","Uygun"))</f>
      </c>
      <c r="O68" s="14">
        <f>IF(OR(L68="",OFFSET(B68,-1,0)&lt;&gt;B68,OFFSET(K68,-1,0)=""),"",ROUND(((D68+G68)-(OFFSET(D68,-1,0)+OFFSET(G68,-1,0)+OFFSET(K68,-1,0)/24))*24,1))</f>
      </c>
      <c r="P68" s="8">
        <f>IF(L68="","",IF(L68&gt;11,"11 saat aşıldı",IF(AND(J68="Evet",L68&gt;7.5),"Gece 7,5 saat aşıldı",IF(AND(O68&lt;&gt;"",N(O68)&lt;11),"11 saatten az dinlenme","Uygun"))))</f>
      </c>
      <c r="Q68" s="16"/>
    </row>
    <row r="69" spans="1:17" x14ac:dyDescent="0.25">
      <c r="A69" s="6">
        <v>64</v>
      </c>
      <c r="B69" s="18"/>
      <c r="C69" s="8">
        <f>IF(B69="","",IFERROR(VLOOKUP(B69,'Çalışanlar'!$A$6:$C$45,2,FALSE),"Listede yok"))</f>
      </c>
      <c r="D69" s="19"/>
      <c r="E69" s="8">
        <f>IF(D69="","",CHOOSE(WEEKDAY(D69,2),"Pzt","Sal","Çar","Per","Cum","Cmt","Paz"))</f>
      </c>
      <c r="F69" s="10">
        <f>IF(D69="","",D69-WEEKDAY(D69,2)+1)</f>
      </c>
      <c r="G69" s="20"/>
      <c r="H69" s="20"/>
      <c r="I69" s="21"/>
      <c r="J69" s="22"/>
      <c r="K69" s="14">
        <f>IF(OR(G69="",H69=""),"",ROUND(MOD(H69-G69,1)*24,2))</f>
      </c>
      <c r="L69" s="14">
        <f>IF(K69="","",MAX(0,K69-N(I69)/60))</f>
      </c>
      <c r="M69" s="15">
        <f>IF(L69="","",IF(L69&lt;=4,15,IF(L69&lt;=7.5,30,60)))</f>
      </c>
      <c r="N69" s="8">
        <f>IF(L69="","",IF(N(I69)&lt;M69,"Eksik ara","Uygun"))</f>
      </c>
      <c r="O69" s="14">
        <f>IF(OR(L69="",OFFSET(B69,-1,0)&lt;&gt;B69,OFFSET(K69,-1,0)=""),"",ROUND(((D69+G69)-(OFFSET(D69,-1,0)+OFFSET(G69,-1,0)+OFFSET(K69,-1,0)/24))*24,1))</f>
      </c>
      <c r="P69" s="8">
        <f>IF(L69="","",IF(L69&gt;11,"11 saat aşıldı",IF(AND(J69="Evet",L69&gt;7.5),"Gece 7,5 saat aşıldı",IF(AND(O69&lt;&gt;"",N(O69)&lt;11),"11 saatten az dinlenme","Uygun"))))</f>
      </c>
      <c r="Q69" s="16"/>
    </row>
    <row r="70" spans="1:17" x14ac:dyDescent="0.25">
      <c r="A70" s="6">
        <v>65</v>
      </c>
      <c r="B70" s="18"/>
      <c r="C70" s="8">
        <f>IF(B70="","",IFERROR(VLOOKUP(B70,'Çalışanlar'!$A$6:$C$45,2,FALSE),"Listede yok"))</f>
      </c>
      <c r="D70" s="19"/>
      <c r="E70" s="8">
        <f>IF(D70="","",CHOOSE(WEEKDAY(D70,2),"Pzt","Sal","Çar","Per","Cum","Cmt","Paz"))</f>
      </c>
      <c r="F70" s="10">
        <f>IF(D70="","",D70-WEEKDAY(D70,2)+1)</f>
      </c>
      <c r="G70" s="20"/>
      <c r="H70" s="20"/>
      <c r="I70" s="21"/>
      <c r="J70" s="22"/>
      <c r="K70" s="14">
        <f>IF(OR(G70="",H70=""),"",ROUND(MOD(H70-G70,1)*24,2))</f>
      </c>
      <c r="L70" s="14">
        <f>IF(K70="","",MAX(0,K70-N(I70)/60))</f>
      </c>
      <c r="M70" s="15">
        <f>IF(L70="","",IF(L70&lt;=4,15,IF(L70&lt;=7.5,30,60)))</f>
      </c>
      <c r="N70" s="8">
        <f>IF(L70="","",IF(N(I70)&lt;M70,"Eksik ara","Uygun"))</f>
      </c>
      <c r="O70" s="14">
        <f>IF(OR(L70="",OFFSET(B70,-1,0)&lt;&gt;B70,OFFSET(K70,-1,0)=""),"",ROUND(((D70+G70)-(OFFSET(D70,-1,0)+OFFSET(G70,-1,0)+OFFSET(K70,-1,0)/24))*24,1))</f>
      </c>
      <c r="P70" s="8">
        <f>IF(L70="","",IF(L70&gt;11,"11 saat aşıldı",IF(AND(J70="Evet",L70&gt;7.5),"Gece 7,5 saat aşıldı",IF(AND(O70&lt;&gt;"",N(O70)&lt;11),"11 saatten az dinlenme","Uygun"))))</f>
      </c>
      <c r="Q70" s="16"/>
    </row>
    <row r="71" spans="1:17" x14ac:dyDescent="0.25">
      <c r="A71" s="6">
        <v>66</v>
      </c>
      <c r="B71" s="18"/>
      <c r="C71" s="8">
        <f>IF(B71="","",IFERROR(VLOOKUP(B71,'Çalışanlar'!$A$6:$C$45,2,FALSE),"Listede yok"))</f>
      </c>
      <c r="D71" s="19"/>
      <c r="E71" s="8">
        <f>IF(D71="","",CHOOSE(WEEKDAY(D71,2),"Pzt","Sal","Çar","Per","Cum","Cmt","Paz"))</f>
      </c>
      <c r="F71" s="10">
        <f>IF(D71="","",D71-WEEKDAY(D71,2)+1)</f>
      </c>
      <c r="G71" s="20"/>
      <c r="H71" s="20"/>
      <c r="I71" s="21"/>
      <c r="J71" s="22"/>
      <c r="K71" s="14">
        <f>IF(OR(G71="",H71=""),"",ROUND(MOD(H71-G71,1)*24,2))</f>
      </c>
      <c r="L71" s="14">
        <f>IF(K71="","",MAX(0,K71-N(I71)/60))</f>
      </c>
      <c r="M71" s="15">
        <f>IF(L71="","",IF(L71&lt;=4,15,IF(L71&lt;=7.5,30,60)))</f>
      </c>
      <c r="N71" s="8">
        <f>IF(L71="","",IF(N(I71)&lt;M71,"Eksik ara","Uygun"))</f>
      </c>
      <c r="O71" s="14">
        <f>IF(OR(L71="",OFFSET(B71,-1,0)&lt;&gt;B71,OFFSET(K71,-1,0)=""),"",ROUND(((D71+G71)-(OFFSET(D71,-1,0)+OFFSET(G71,-1,0)+OFFSET(K71,-1,0)/24))*24,1))</f>
      </c>
      <c r="P71" s="8">
        <f>IF(L71="","",IF(L71&gt;11,"11 saat aşıldı",IF(AND(J71="Evet",L71&gt;7.5),"Gece 7,5 saat aşıldı",IF(AND(O71&lt;&gt;"",N(O71)&lt;11),"11 saatten az dinlenme","Uygun"))))</f>
      </c>
      <c r="Q71" s="16"/>
    </row>
    <row r="72" spans="1:17" x14ac:dyDescent="0.25">
      <c r="A72" s="6">
        <v>67</v>
      </c>
      <c r="B72" s="18"/>
      <c r="C72" s="8">
        <f>IF(B72="","",IFERROR(VLOOKUP(B72,'Çalışanlar'!$A$6:$C$45,2,FALSE),"Listede yok"))</f>
      </c>
      <c r="D72" s="19"/>
      <c r="E72" s="8">
        <f>IF(D72="","",CHOOSE(WEEKDAY(D72,2),"Pzt","Sal","Çar","Per","Cum","Cmt","Paz"))</f>
      </c>
      <c r="F72" s="10">
        <f>IF(D72="","",D72-WEEKDAY(D72,2)+1)</f>
      </c>
      <c r="G72" s="20"/>
      <c r="H72" s="20"/>
      <c r="I72" s="21"/>
      <c r="J72" s="22"/>
      <c r="K72" s="14">
        <f>IF(OR(G72="",H72=""),"",ROUND(MOD(H72-G72,1)*24,2))</f>
      </c>
      <c r="L72" s="14">
        <f>IF(K72="","",MAX(0,K72-N(I72)/60))</f>
      </c>
      <c r="M72" s="15">
        <f>IF(L72="","",IF(L72&lt;=4,15,IF(L72&lt;=7.5,30,60)))</f>
      </c>
      <c r="N72" s="8">
        <f>IF(L72="","",IF(N(I72)&lt;M72,"Eksik ara","Uygun"))</f>
      </c>
      <c r="O72" s="14">
        <f>IF(OR(L72="",OFFSET(B72,-1,0)&lt;&gt;B72,OFFSET(K72,-1,0)=""),"",ROUND(((D72+G72)-(OFFSET(D72,-1,0)+OFFSET(G72,-1,0)+OFFSET(K72,-1,0)/24))*24,1))</f>
      </c>
      <c r="P72" s="8">
        <f>IF(L72="","",IF(L72&gt;11,"11 saat aşıldı",IF(AND(J72="Evet",L72&gt;7.5),"Gece 7,5 saat aşıldı",IF(AND(O72&lt;&gt;"",N(O72)&lt;11),"11 saatten az dinlenme","Uygun"))))</f>
      </c>
      <c r="Q72" s="16"/>
    </row>
    <row r="73" spans="1:17" x14ac:dyDescent="0.25">
      <c r="A73" s="6">
        <v>68</v>
      </c>
      <c r="B73" s="18"/>
      <c r="C73" s="8">
        <f>IF(B73="","",IFERROR(VLOOKUP(B73,'Çalışanlar'!$A$6:$C$45,2,FALSE),"Listede yok"))</f>
      </c>
      <c r="D73" s="19"/>
      <c r="E73" s="8">
        <f>IF(D73="","",CHOOSE(WEEKDAY(D73,2),"Pzt","Sal","Çar","Per","Cum","Cmt","Paz"))</f>
      </c>
      <c r="F73" s="10">
        <f>IF(D73="","",D73-WEEKDAY(D73,2)+1)</f>
      </c>
      <c r="G73" s="20"/>
      <c r="H73" s="20"/>
      <c r="I73" s="21"/>
      <c r="J73" s="22"/>
      <c r="K73" s="14">
        <f>IF(OR(G73="",H73=""),"",ROUND(MOD(H73-G73,1)*24,2))</f>
      </c>
      <c r="L73" s="14">
        <f>IF(K73="","",MAX(0,K73-N(I73)/60))</f>
      </c>
      <c r="M73" s="15">
        <f>IF(L73="","",IF(L73&lt;=4,15,IF(L73&lt;=7.5,30,60)))</f>
      </c>
      <c r="N73" s="8">
        <f>IF(L73="","",IF(N(I73)&lt;M73,"Eksik ara","Uygun"))</f>
      </c>
      <c r="O73" s="14">
        <f>IF(OR(L73="",OFFSET(B73,-1,0)&lt;&gt;B73,OFFSET(K73,-1,0)=""),"",ROUND(((D73+G73)-(OFFSET(D73,-1,0)+OFFSET(G73,-1,0)+OFFSET(K73,-1,0)/24))*24,1))</f>
      </c>
      <c r="P73" s="8">
        <f>IF(L73="","",IF(L73&gt;11,"11 saat aşıldı",IF(AND(J73="Evet",L73&gt;7.5),"Gece 7,5 saat aşıldı",IF(AND(O73&lt;&gt;"",N(O73)&lt;11),"11 saatten az dinlenme","Uygun"))))</f>
      </c>
      <c r="Q73" s="16"/>
    </row>
    <row r="74" spans="1:17" x14ac:dyDescent="0.25">
      <c r="A74" s="6">
        <v>69</v>
      </c>
      <c r="B74" s="18"/>
      <c r="C74" s="8">
        <f>IF(B74="","",IFERROR(VLOOKUP(B74,'Çalışanlar'!$A$6:$C$45,2,FALSE),"Listede yok"))</f>
      </c>
      <c r="D74" s="19"/>
      <c r="E74" s="8">
        <f>IF(D74="","",CHOOSE(WEEKDAY(D74,2),"Pzt","Sal","Çar","Per","Cum","Cmt","Paz"))</f>
      </c>
      <c r="F74" s="10">
        <f>IF(D74="","",D74-WEEKDAY(D74,2)+1)</f>
      </c>
      <c r="G74" s="20"/>
      <c r="H74" s="20"/>
      <c r="I74" s="21"/>
      <c r="J74" s="22"/>
      <c r="K74" s="14">
        <f>IF(OR(G74="",H74=""),"",ROUND(MOD(H74-G74,1)*24,2))</f>
      </c>
      <c r="L74" s="14">
        <f>IF(K74="","",MAX(0,K74-N(I74)/60))</f>
      </c>
      <c r="M74" s="15">
        <f>IF(L74="","",IF(L74&lt;=4,15,IF(L74&lt;=7.5,30,60)))</f>
      </c>
      <c r="N74" s="8">
        <f>IF(L74="","",IF(N(I74)&lt;M74,"Eksik ara","Uygun"))</f>
      </c>
      <c r="O74" s="14">
        <f>IF(OR(L74="",OFFSET(B74,-1,0)&lt;&gt;B74,OFFSET(K74,-1,0)=""),"",ROUND(((D74+G74)-(OFFSET(D74,-1,0)+OFFSET(G74,-1,0)+OFFSET(K74,-1,0)/24))*24,1))</f>
      </c>
      <c r="P74" s="8">
        <f>IF(L74="","",IF(L74&gt;11,"11 saat aşıldı",IF(AND(J74="Evet",L74&gt;7.5),"Gece 7,5 saat aşıldı",IF(AND(O74&lt;&gt;"",N(O74)&lt;11),"11 saatten az dinlenme","Uygun"))))</f>
      </c>
      <c r="Q74" s="16"/>
    </row>
    <row r="75" spans="1:17" x14ac:dyDescent="0.25">
      <c r="A75" s="6">
        <v>70</v>
      </c>
      <c r="B75" s="18"/>
      <c r="C75" s="8">
        <f>IF(B75="","",IFERROR(VLOOKUP(B75,'Çalışanlar'!$A$6:$C$45,2,FALSE),"Listede yok"))</f>
      </c>
      <c r="D75" s="19"/>
      <c r="E75" s="8">
        <f>IF(D75="","",CHOOSE(WEEKDAY(D75,2),"Pzt","Sal","Çar","Per","Cum","Cmt","Paz"))</f>
      </c>
      <c r="F75" s="10">
        <f>IF(D75="","",D75-WEEKDAY(D75,2)+1)</f>
      </c>
      <c r="G75" s="20"/>
      <c r="H75" s="20"/>
      <c r="I75" s="21"/>
      <c r="J75" s="22"/>
      <c r="K75" s="14">
        <f>IF(OR(G75="",H75=""),"",ROUND(MOD(H75-G75,1)*24,2))</f>
      </c>
      <c r="L75" s="14">
        <f>IF(K75="","",MAX(0,K75-N(I75)/60))</f>
      </c>
      <c r="M75" s="15">
        <f>IF(L75="","",IF(L75&lt;=4,15,IF(L75&lt;=7.5,30,60)))</f>
      </c>
      <c r="N75" s="8">
        <f>IF(L75="","",IF(N(I75)&lt;M75,"Eksik ara","Uygun"))</f>
      </c>
      <c r="O75" s="14">
        <f>IF(OR(L75="",OFFSET(B75,-1,0)&lt;&gt;B75,OFFSET(K75,-1,0)=""),"",ROUND(((D75+G75)-(OFFSET(D75,-1,0)+OFFSET(G75,-1,0)+OFFSET(K75,-1,0)/24))*24,1))</f>
      </c>
      <c r="P75" s="8">
        <f>IF(L75="","",IF(L75&gt;11,"11 saat aşıldı",IF(AND(J75="Evet",L75&gt;7.5),"Gece 7,5 saat aşıldı",IF(AND(O75&lt;&gt;"",N(O75)&lt;11),"11 saatten az dinlenme","Uygun"))))</f>
      </c>
      <c r="Q75" s="16"/>
    </row>
    <row r="76" spans="1:17" x14ac:dyDescent="0.25">
      <c r="A76" s="6">
        <v>71</v>
      </c>
      <c r="B76" s="18"/>
      <c r="C76" s="8">
        <f>IF(B76="","",IFERROR(VLOOKUP(B76,'Çalışanlar'!$A$6:$C$45,2,FALSE),"Listede yok"))</f>
      </c>
      <c r="D76" s="19"/>
      <c r="E76" s="8">
        <f>IF(D76="","",CHOOSE(WEEKDAY(D76,2),"Pzt","Sal","Çar","Per","Cum","Cmt","Paz"))</f>
      </c>
      <c r="F76" s="10">
        <f>IF(D76="","",D76-WEEKDAY(D76,2)+1)</f>
      </c>
      <c r="G76" s="20"/>
      <c r="H76" s="20"/>
      <c r="I76" s="21"/>
      <c r="J76" s="22"/>
      <c r="K76" s="14">
        <f>IF(OR(G76="",H76=""),"",ROUND(MOD(H76-G76,1)*24,2))</f>
      </c>
      <c r="L76" s="14">
        <f>IF(K76="","",MAX(0,K76-N(I76)/60))</f>
      </c>
      <c r="M76" s="15">
        <f>IF(L76="","",IF(L76&lt;=4,15,IF(L76&lt;=7.5,30,60)))</f>
      </c>
      <c r="N76" s="8">
        <f>IF(L76="","",IF(N(I76)&lt;M76,"Eksik ara","Uygun"))</f>
      </c>
      <c r="O76" s="14">
        <f>IF(OR(L76="",OFFSET(B76,-1,0)&lt;&gt;B76,OFFSET(K76,-1,0)=""),"",ROUND(((D76+G76)-(OFFSET(D76,-1,0)+OFFSET(G76,-1,0)+OFFSET(K76,-1,0)/24))*24,1))</f>
      </c>
      <c r="P76" s="8">
        <f>IF(L76="","",IF(L76&gt;11,"11 saat aşıldı",IF(AND(J76="Evet",L76&gt;7.5),"Gece 7,5 saat aşıldı",IF(AND(O76&lt;&gt;"",N(O76)&lt;11),"11 saatten az dinlenme","Uygun"))))</f>
      </c>
      <c r="Q76" s="16"/>
    </row>
    <row r="77" spans="1:17" x14ac:dyDescent="0.25">
      <c r="A77" s="6">
        <v>72</v>
      </c>
      <c r="B77" s="18"/>
      <c r="C77" s="8">
        <f>IF(B77="","",IFERROR(VLOOKUP(B77,'Çalışanlar'!$A$6:$C$45,2,FALSE),"Listede yok"))</f>
      </c>
      <c r="D77" s="19"/>
      <c r="E77" s="8">
        <f>IF(D77="","",CHOOSE(WEEKDAY(D77,2),"Pzt","Sal","Çar","Per","Cum","Cmt","Paz"))</f>
      </c>
      <c r="F77" s="10">
        <f>IF(D77="","",D77-WEEKDAY(D77,2)+1)</f>
      </c>
      <c r="G77" s="20"/>
      <c r="H77" s="20"/>
      <c r="I77" s="21"/>
      <c r="J77" s="22"/>
      <c r="K77" s="14">
        <f>IF(OR(G77="",H77=""),"",ROUND(MOD(H77-G77,1)*24,2))</f>
      </c>
      <c r="L77" s="14">
        <f>IF(K77="","",MAX(0,K77-N(I77)/60))</f>
      </c>
      <c r="M77" s="15">
        <f>IF(L77="","",IF(L77&lt;=4,15,IF(L77&lt;=7.5,30,60)))</f>
      </c>
      <c r="N77" s="8">
        <f>IF(L77="","",IF(N(I77)&lt;M77,"Eksik ara","Uygun"))</f>
      </c>
      <c r="O77" s="14">
        <f>IF(OR(L77="",OFFSET(B77,-1,0)&lt;&gt;B77,OFFSET(K77,-1,0)=""),"",ROUND(((D77+G77)-(OFFSET(D77,-1,0)+OFFSET(G77,-1,0)+OFFSET(K77,-1,0)/24))*24,1))</f>
      </c>
      <c r="P77" s="8">
        <f>IF(L77="","",IF(L77&gt;11,"11 saat aşıldı",IF(AND(J77="Evet",L77&gt;7.5),"Gece 7,5 saat aşıldı",IF(AND(O77&lt;&gt;"",N(O77)&lt;11),"11 saatten az dinlenme","Uygun"))))</f>
      </c>
      <c r="Q77" s="16"/>
    </row>
    <row r="78" spans="1:17" x14ac:dyDescent="0.25">
      <c r="A78" s="6">
        <v>73</v>
      </c>
      <c r="B78" s="18"/>
      <c r="C78" s="8">
        <f>IF(B78="","",IFERROR(VLOOKUP(B78,'Çalışanlar'!$A$6:$C$45,2,FALSE),"Listede yok"))</f>
      </c>
      <c r="D78" s="19"/>
      <c r="E78" s="8">
        <f>IF(D78="","",CHOOSE(WEEKDAY(D78,2),"Pzt","Sal","Çar","Per","Cum","Cmt","Paz"))</f>
      </c>
      <c r="F78" s="10">
        <f>IF(D78="","",D78-WEEKDAY(D78,2)+1)</f>
      </c>
      <c r="G78" s="20"/>
      <c r="H78" s="20"/>
      <c r="I78" s="21"/>
      <c r="J78" s="22"/>
      <c r="K78" s="14">
        <f>IF(OR(G78="",H78=""),"",ROUND(MOD(H78-G78,1)*24,2))</f>
      </c>
      <c r="L78" s="14">
        <f>IF(K78="","",MAX(0,K78-N(I78)/60))</f>
      </c>
      <c r="M78" s="15">
        <f>IF(L78="","",IF(L78&lt;=4,15,IF(L78&lt;=7.5,30,60)))</f>
      </c>
      <c r="N78" s="8">
        <f>IF(L78="","",IF(N(I78)&lt;M78,"Eksik ara","Uygun"))</f>
      </c>
      <c r="O78" s="14">
        <f>IF(OR(L78="",OFFSET(B78,-1,0)&lt;&gt;B78,OFFSET(K78,-1,0)=""),"",ROUND(((D78+G78)-(OFFSET(D78,-1,0)+OFFSET(G78,-1,0)+OFFSET(K78,-1,0)/24))*24,1))</f>
      </c>
      <c r="P78" s="8">
        <f>IF(L78="","",IF(L78&gt;11,"11 saat aşıldı",IF(AND(J78="Evet",L78&gt;7.5),"Gece 7,5 saat aşıldı",IF(AND(O78&lt;&gt;"",N(O78)&lt;11),"11 saatten az dinlenme","Uygun"))))</f>
      </c>
      <c r="Q78" s="16"/>
    </row>
    <row r="79" spans="1:17" x14ac:dyDescent="0.25">
      <c r="A79" s="6">
        <v>74</v>
      </c>
      <c r="B79" s="18"/>
      <c r="C79" s="8">
        <f>IF(B79="","",IFERROR(VLOOKUP(B79,'Çalışanlar'!$A$6:$C$45,2,FALSE),"Listede yok"))</f>
      </c>
      <c r="D79" s="19"/>
      <c r="E79" s="8">
        <f>IF(D79="","",CHOOSE(WEEKDAY(D79,2),"Pzt","Sal","Çar","Per","Cum","Cmt","Paz"))</f>
      </c>
      <c r="F79" s="10">
        <f>IF(D79="","",D79-WEEKDAY(D79,2)+1)</f>
      </c>
      <c r="G79" s="20"/>
      <c r="H79" s="20"/>
      <c r="I79" s="21"/>
      <c r="J79" s="22"/>
      <c r="K79" s="14">
        <f>IF(OR(G79="",H79=""),"",ROUND(MOD(H79-G79,1)*24,2))</f>
      </c>
      <c r="L79" s="14">
        <f>IF(K79="","",MAX(0,K79-N(I79)/60))</f>
      </c>
      <c r="M79" s="15">
        <f>IF(L79="","",IF(L79&lt;=4,15,IF(L79&lt;=7.5,30,60)))</f>
      </c>
      <c r="N79" s="8">
        <f>IF(L79="","",IF(N(I79)&lt;M79,"Eksik ara","Uygun"))</f>
      </c>
      <c r="O79" s="14">
        <f>IF(OR(L79="",OFFSET(B79,-1,0)&lt;&gt;B79,OFFSET(K79,-1,0)=""),"",ROUND(((D79+G79)-(OFFSET(D79,-1,0)+OFFSET(G79,-1,0)+OFFSET(K79,-1,0)/24))*24,1))</f>
      </c>
      <c r="P79" s="8">
        <f>IF(L79="","",IF(L79&gt;11,"11 saat aşıldı",IF(AND(J79="Evet",L79&gt;7.5),"Gece 7,5 saat aşıldı",IF(AND(O79&lt;&gt;"",N(O79)&lt;11),"11 saatten az dinlenme","Uygun"))))</f>
      </c>
      <c r="Q79" s="16"/>
    </row>
    <row r="80" spans="1:17" x14ac:dyDescent="0.25">
      <c r="A80" s="6">
        <v>75</v>
      </c>
      <c r="B80" s="18"/>
      <c r="C80" s="8">
        <f>IF(B80="","",IFERROR(VLOOKUP(B80,'Çalışanlar'!$A$6:$C$45,2,FALSE),"Listede yok"))</f>
      </c>
      <c r="D80" s="19"/>
      <c r="E80" s="8">
        <f>IF(D80="","",CHOOSE(WEEKDAY(D80,2),"Pzt","Sal","Çar","Per","Cum","Cmt","Paz"))</f>
      </c>
      <c r="F80" s="10">
        <f>IF(D80="","",D80-WEEKDAY(D80,2)+1)</f>
      </c>
      <c r="G80" s="20"/>
      <c r="H80" s="20"/>
      <c r="I80" s="21"/>
      <c r="J80" s="22"/>
      <c r="K80" s="14">
        <f>IF(OR(G80="",H80=""),"",ROUND(MOD(H80-G80,1)*24,2))</f>
      </c>
      <c r="L80" s="14">
        <f>IF(K80="","",MAX(0,K80-N(I80)/60))</f>
      </c>
      <c r="M80" s="15">
        <f>IF(L80="","",IF(L80&lt;=4,15,IF(L80&lt;=7.5,30,60)))</f>
      </c>
      <c r="N80" s="8">
        <f>IF(L80="","",IF(N(I80)&lt;M80,"Eksik ara","Uygun"))</f>
      </c>
      <c r="O80" s="14">
        <f>IF(OR(L80="",OFFSET(B80,-1,0)&lt;&gt;B80,OFFSET(K80,-1,0)=""),"",ROUND(((D80+G80)-(OFFSET(D80,-1,0)+OFFSET(G80,-1,0)+OFFSET(K80,-1,0)/24))*24,1))</f>
      </c>
      <c r="P80" s="8">
        <f>IF(L80="","",IF(L80&gt;11,"11 saat aşıldı",IF(AND(J80="Evet",L80&gt;7.5),"Gece 7,5 saat aşıldı",IF(AND(O80&lt;&gt;"",N(O80)&lt;11),"11 saatten az dinlenme","Uygun"))))</f>
      </c>
      <c r="Q80" s="16"/>
    </row>
    <row r="81" spans="1:17" x14ac:dyDescent="0.25">
      <c r="A81" s="6">
        <v>76</v>
      </c>
      <c r="B81" s="18"/>
      <c r="C81" s="8">
        <f>IF(B81="","",IFERROR(VLOOKUP(B81,'Çalışanlar'!$A$6:$C$45,2,FALSE),"Listede yok"))</f>
      </c>
      <c r="D81" s="19"/>
      <c r="E81" s="8">
        <f>IF(D81="","",CHOOSE(WEEKDAY(D81,2),"Pzt","Sal","Çar","Per","Cum","Cmt","Paz"))</f>
      </c>
      <c r="F81" s="10">
        <f>IF(D81="","",D81-WEEKDAY(D81,2)+1)</f>
      </c>
      <c r="G81" s="20"/>
      <c r="H81" s="20"/>
      <c r="I81" s="21"/>
      <c r="J81" s="22"/>
      <c r="K81" s="14">
        <f>IF(OR(G81="",H81=""),"",ROUND(MOD(H81-G81,1)*24,2))</f>
      </c>
      <c r="L81" s="14">
        <f>IF(K81="","",MAX(0,K81-N(I81)/60))</f>
      </c>
      <c r="M81" s="15">
        <f>IF(L81="","",IF(L81&lt;=4,15,IF(L81&lt;=7.5,30,60)))</f>
      </c>
      <c r="N81" s="8">
        <f>IF(L81="","",IF(N(I81)&lt;M81,"Eksik ara","Uygun"))</f>
      </c>
      <c r="O81" s="14">
        <f>IF(OR(L81="",OFFSET(B81,-1,0)&lt;&gt;B81,OFFSET(K81,-1,0)=""),"",ROUND(((D81+G81)-(OFFSET(D81,-1,0)+OFFSET(G81,-1,0)+OFFSET(K81,-1,0)/24))*24,1))</f>
      </c>
      <c r="P81" s="8">
        <f>IF(L81="","",IF(L81&gt;11,"11 saat aşıldı",IF(AND(J81="Evet",L81&gt;7.5),"Gece 7,5 saat aşıldı",IF(AND(O81&lt;&gt;"",N(O81)&lt;11),"11 saatten az dinlenme","Uygun"))))</f>
      </c>
      <c r="Q81" s="16"/>
    </row>
    <row r="82" spans="1:17" x14ac:dyDescent="0.25">
      <c r="A82" s="6">
        <v>77</v>
      </c>
      <c r="B82" s="18"/>
      <c r="C82" s="8">
        <f>IF(B82="","",IFERROR(VLOOKUP(B82,'Çalışanlar'!$A$6:$C$45,2,FALSE),"Listede yok"))</f>
      </c>
      <c r="D82" s="19"/>
      <c r="E82" s="8">
        <f>IF(D82="","",CHOOSE(WEEKDAY(D82,2),"Pzt","Sal","Çar","Per","Cum","Cmt","Paz"))</f>
      </c>
      <c r="F82" s="10">
        <f>IF(D82="","",D82-WEEKDAY(D82,2)+1)</f>
      </c>
      <c r="G82" s="20"/>
      <c r="H82" s="20"/>
      <c r="I82" s="21"/>
      <c r="J82" s="22"/>
      <c r="K82" s="14">
        <f>IF(OR(G82="",H82=""),"",ROUND(MOD(H82-G82,1)*24,2))</f>
      </c>
      <c r="L82" s="14">
        <f>IF(K82="","",MAX(0,K82-N(I82)/60))</f>
      </c>
      <c r="M82" s="15">
        <f>IF(L82="","",IF(L82&lt;=4,15,IF(L82&lt;=7.5,30,60)))</f>
      </c>
      <c r="N82" s="8">
        <f>IF(L82="","",IF(N(I82)&lt;M82,"Eksik ara","Uygun"))</f>
      </c>
      <c r="O82" s="14">
        <f>IF(OR(L82="",OFFSET(B82,-1,0)&lt;&gt;B82,OFFSET(K82,-1,0)=""),"",ROUND(((D82+G82)-(OFFSET(D82,-1,0)+OFFSET(G82,-1,0)+OFFSET(K82,-1,0)/24))*24,1))</f>
      </c>
      <c r="P82" s="8">
        <f>IF(L82="","",IF(L82&gt;11,"11 saat aşıldı",IF(AND(J82="Evet",L82&gt;7.5),"Gece 7,5 saat aşıldı",IF(AND(O82&lt;&gt;"",N(O82)&lt;11),"11 saatten az dinlenme","Uygun"))))</f>
      </c>
      <c r="Q82" s="16"/>
    </row>
    <row r="83" spans="1:17" x14ac:dyDescent="0.25">
      <c r="A83" s="6">
        <v>78</v>
      </c>
      <c r="B83" s="18"/>
      <c r="C83" s="8">
        <f>IF(B83="","",IFERROR(VLOOKUP(B83,'Çalışanlar'!$A$6:$C$45,2,FALSE),"Listede yok"))</f>
      </c>
      <c r="D83" s="19"/>
      <c r="E83" s="8">
        <f>IF(D83="","",CHOOSE(WEEKDAY(D83,2),"Pzt","Sal","Çar","Per","Cum","Cmt","Paz"))</f>
      </c>
      <c r="F83" s="10">
        <f>IF(D83="","",D83-WEEKDAY(D83,2)+1)</f>
      </c>
      <c r="G83" s="20"/>
      <c r="H83" s="20"/>
      <c r="I83" s="21"/>
      <c r="J83" s="22"/>
      <c r="K83" s="14">
        <f>IF(OR(G83="",H83=""),"",ROUND(MOD(H83-G83,1)*24,2))</f>
      </c>
      <c r="L83" s="14">
        <f>IF(K83="","",MAX(0,K83-N(I83)/60))</f>
      </c>
      <c r="M83" s="15">
        <f>IF(L83="","",IF(L83&lt;=4,15,IF(L83&lt;=7.5,30,60)))</f>
      </c>
      <c r="N83" s="8">
        <f>IF(L83="","",IF(N(I83)&lt;M83,"Eksik ara","Uygun"))</f>
      </c>
      <c r="O83" s="14">
        <f>IF(OR(L83="",OFFSET(B83,-1,0)&lt;&gt;B83,OFFSET(K83,-1,0)=""),"",ROUND(((D83+G83)-(OFFSET(D83,-1,0)+OFFSET(G83,-1,0)+OFFSET(K83,-1,0)/24))*24,1))</f>
      </c>
      <c r="P83" s="8">
        <f>IF(L83="","",IF(L83&gt;11,"11 saat aşıldı",IF(AND(J83="Evet",L83&gt;7.5),"Gece 7,5 saat aşıldı",IF(AND(O83&lt;&gt;"",N(O83)&lt;11),"11 saatten az dinlenme","Uygun"))))</f>
      </c>
      <c r="Q83" s="16"/>
    </row>
    <row r="84" spans="1:17" x14ac:dyDescent="0.25">
      <c r="A84" s="6">
        <v>79</v>
      </c>
      <c r="B84" s="18"/>
      <c r="C84" s="8">
        <f>IF(B84="","",IFERROR(VLOOKUP(B84,'Çalışanlar'!$A$6:$C$45,2,FALSE),"Listede yok"))</f>
      </c>
      <c r="D84" s="19"/>
      <c r="E84" s="8">
        <f>IF(D84="","",CHOOSE(WEEKDAY(D84,2),"Pzt","Sal","Çar","Per","Cum","Cmt","Paz"))</f>
      </c>
      <c r="F84" s="10">
        <f>IF(D84="","",D84-WEEKDAY(D84,2)+1)</f>
      </c>
      <c r="G84" s="20"/>
      <c r="H84" s="20"/>
      <c r="I84" s="21"/>
      <c r="J84" s="22"/>
      <c r="K84" s="14">
        <f>IF(OR(G84="",H84=""),"",ROUND(MOD(H84-G84,1)*24,2))</f>
      </c>
      <c r="L84" s="14">
        <f>IF(K84="","",MAX(0,K84-N(I84)/60))</f>
      </c>
      <c r="M84" s="15">
        <f>IF(L84="","",IF(L84&lt;=4,15,IF(L84&lt;=7.5,30,60)))</f>
      </c>
      <c r="N84" s="8">
        <f>IF(L84="","",IF(N(I84)&lt;M84,"Eksik ara","Uygun"))</f>
      </c>
      <c r="O84" s="14">
        <f>IF(OR(L84="",OFFSET(B84,-1,0)&lt;&gt;B84,OFFSET(K84,-1,0)=""),"",ROUND(((D84+G84)-(OFFSET(D84,-1,0)+OFFSET(G84,-1,0)+OFFSET(K84,-1,0)/24))*24,1))</f>
      </c>
      <c r="P84" s="8">
        <f>IF(L84="","",IF(L84&gt;11,"11 saat aşıldı",IF(AND(J84="Evet",L84&gt;7.5),"Gece 7,5 saat aşıldı",IF(AND(O84&lt;&gt;"",N(O84)&lt;11),"11 saatten az dinlenme","Uygun"))))</f>
      </c>
      <c r="Q84" s="16"/>
    </row>
    <row r="85" spans="1:17" x14ac:dyDescent="0.25">
      <c r="A85" s="6">
        <v>80</v>
      </c>
      <c r="B85" s="18"/>
      <c r="C85" s="8">
        <f>IF(B85="","",IFERROR(VLOOKUP(B85,'Çalışanlar'!$A$6:$C$45,2,FALSE),"Listede yok"))</f>
      </c>
      <c r="D85" s="19"/>
      <c r="E85" s="8">
        <f>IF(D85="","",CHOOSE(WEEKDAY(D85,2),"Pzt","Sal","Çar","Per","Cum","Cmt","Paz"))</f>
      </c>
      <c r="F85" s="10">
        <f>IF(D85="","",D85-WEEKDAY(D85,2)+1)</f>
      </c>
      <c r="G85" s="20"/>
      <c r="H85" s="20"/>
      <c r="I85" s="21"/>
      <c r="J85" s="22"/>
      <c r="K85" s="14">
        <f>IF(OR(G85="",H85=""),"",ROUND(MOD(H85-G85,1)*24,2))</f>
      </c>
      <c r="L85" s="14">
        <f>IF(K85="","",MAX(0,K85-N(I85)/60))</f>
      </c>
      <c r="M85" s="15">
        <f>IF(L85="","",IF(L85&lt;=4,15,IF(L85&lt;=7.5,30,60)))</f>
      </c>
      <c r="N85" s="8">
        <f>IF(L85="","",IF(N(I85)&lt;M85,"Eksik ara","Uygun"))</f>
      </c>
      <c r="O85" s="14">
        <f>IF(OR(L85="",OFFSET(B85,-1,0)&lt;&gt;B85,OFFSET(K85,-1,0)=""),"",ROUND(((D85+G85)-(OFFSET(D85,-1,0)+OFFSET(G85,-1,0)+OFFSET(K85,-1,0)/24))*24,1))</f>
      </c>
      <c r="P85" s="8">
        <f>IF(L85="","",IF(L85&gt;11,"11 saat aşıldı",IF(AND(J85="Evet",L85&gt;7.5),"Gece 7,5 saat aşıldı",IF(AND(O85&lt;&gt;"",N(O85)&lt;11),"11 saatten az dinlenme","Uygun"))))</f>
      </c>
      <c r="Q85" s="16"/>
    </row>
    <row r="86" spans="1:17" x14ac:dyDescent="0.25">
      <c r="A86" s="6">
        <v>81</v>
      </c>
      <c r="B86" s="18"/>
      <c r="C86" s="8">
        <f>IF(B86="","",IFERROR(VLOOKUP(B86,'Çalışanlar'!$A$6:$C$45,2,FALSE),"Listede yok"))</f>
      </c>
      <c r="D86" s="19"/>
      <c r="E86" s="8">
        <f>IF(D86="","",CHOOSE(WEEKDAY(D86,2),"Pzt","Sal","Çar","Per","Cum","Cmt","Paz"))</f>
      </c>
      <c r="F86" s="10">
        <f>IF(D86="","",D86-WEEKDAY(D86,2)+1)</f>
      </c>
      <c r="G86" s="20"/>
      <c r="H86" s="20"/>
      <c r="I86" s="21"/>
      <c r="J86" s="22"/>
      <c r="K86" s="14">
        <f>IF(OR(G86="",H86=""),"",ROUND(MOD(H86-G86,1)*24,2))</f>
      </c>
      <c r="L86" s="14">
        <f>IF(K86="","",MAX(0,K86-N(I86)/60))</f>
      </c>
      <c r="M86" s="15">
        <f>IF(L86="","",IF(L86&lt;=4,15,IF(L86&lt;=7.5,30,60)))</f>
      </c>
      <c r="N86" s="8">
        <f>IF(L86="","",IF(N(I86)&lt;M86,"Eksik ara","Uygun"))</f>
      </c>
      <c r="O86" s="14">
        <f>IF(OR(L86="",OFFSET(B86,-1,0)&lt;&gt;B86,OFFSET(K86,-1,0)=""),"",ROUND(((D86+G86)-(OFFSET(D86,-1,0)+OFFSET(G86,-1,0)+OFFSET(K86,-1,0)/24))*24,1))</f>
      </c>
      <c r="P86" s="8">
        <f>IF(L86="","",IF(L86&gt;11,"11 saat aşıldı",IF(AND(J86="Evet",L86&gt;7.5),"Gece 7,5 saat aşıldı",IF(AND(O86&lt;&gt;"",N(O86)&lt;11),"11 saatten az dinlenme","Uygun"))))</f>
      </c>
      <c r="Q86" s="16"/>
    </row>
    <row r="87" spans="1:17" x14ac:dyDescent="0.25">
      <c r="A87" s="6">
        <v>82</v>
      </c>
      <c r="B87" s="18"/>
      <c r="C87" s="8">
        <f>IF(B87="","",IFERROR(VLOOKUP(B87,'Çalışanlar'!$A$6:$C$45,2,FALSE),"Listede yok"))</f>
      </c>
      <c r="D87" s="19"/>
      <c r="E87" s="8">
        <f>IF(D87="","",CHOOSE(WEEKDAY(D87,2),"Pzt","Sal","Çar","Per","Cum","Cmt","Paz"))</f>
      </c>
      <c r="F87" s="10">
        <f>IF(D87="","",D87-WEEKDAY(D87,2)+1)</f>
      </c>
      <c r="G87" s="20"/>
      <c r="H87" s="20"/>
      <c r="I87" s="21"/>
      <c r="J87" s="22"/>
      <c r="K87" s="14">
        <f>IF(OR(G87="",H87=""),"",ROUND(MOD(H87-G87,1)*24,2))</f>
      </c>
      <c r="L87" s="14">
        <f>IF(K87="","",MAX(0,K87-N(I87)/60))</f>
      </c>
      <c r="M87" s="15">
        <f>IF(L87="","",IF(L87&lt;=4,15,IF(L87&lt;=7.5,30,60)))</f>
      </c>
      <c r="N87" s="8">
        <f>IF(L87="","",IF(N(I87)&lt;M87,"Eksik ara","Uygun"))</f>
      </c>
      <c r="O87" s="14">
        <f>IF(OR(L87="",OFFSET(B87,-1,0)&lt;&gt;B87,OFFSET(K87,-1,0)=""),"",ROUND(((D87+G87)-(OFFSET(D87,-1,0)+OFFSET(G87,-1,0)+OFFSET(K87,-1,0)/24))*24,1))</f>
      </c>
      <c r="P87" s="8">
        <f>IF(L87="","",IF(L87&gt;11,"11 saat aşıldı",IF(AND(J87="Evet",L87&gt;7.5),"Gece 7,5 saat aşıldı",IF(AND(O87&lt;&gt;"",N(O87)&lt;11),"11 saatten az dinlenme","Uygun"))))</f>
      </c>
      <c r="Q87" s="16"/>
    </row>
    <row r="88" spans="1:17" x14ac:dyDescent="0.25">
      <c r="A88" s="6">
        <v>83</v>
      </c>
      <c r="B88" s="18"/>
      <c r="C88" s="8">
        <f>IF(B88="","",IFERROR(VLOOKUP(B88,'Çalışanlar'!$A$6:$C$45,2,FALSE),"Listede yok"))</f>
      </c>
      <c r="D88" s="19"/>
      <c r="E88" s="8">
        <f>IF(D88="","",CHOOSE(WEEKDAY(D88,2),"Pzt","Sal","Çar","Per","Cum","Cmt","Paz"))</f>
      </c>
      <c r="F88" s="10">
        <f>IF(D88="","",D88-WEEKDAY(D88,2)+1)</f>
      </c>
      <c r="G88" s="20"/>
      <c r="H88" s="20"/>
      <c r="I88" s="21"/>
      <c r="J88" s="22"/>
      <c r="K88" s="14">
        <f>IF(OR(G88="",H88=""),"",ROUND(MOD(H88-G88,1)*24,2))</f>
      </c>
      <c r="L88" s="14">
        <f>IF(K88="","",MAX(0,K88-N(I88)/60))</f>
      </c>
      <c r="M88" s="15">
        <f>IF(L88="","",IF(L88&lt;=4,15,IF(L88&lt;=7.5,30,60)))</f>
      </c>
      <c r="N88" s="8">
        <f>IF(L88="","",IF(N(I88)&lt;M88,"Eksik ara","Uygun"))</f>
      </c>
      <c r="O88" s="14">
        <f>IF(OR(L88="",OFFSET(B88,-1,0)&lt;&gt;B88,OFFSET(K88,-1,0)=""),"",ROUND(((D88+G88)-(OFFSET(D88,-1,0)+OFFSET(G88,-1,0)+OFFSET(K88,-1,0)/24))*24,1))</f>
      </c>
      <c r="P88" s="8">
        <f>IF(L88="","",IF(L88&gt;11,"11 saat aşıldı",IF(AND(J88="Evet",L88&gt;7.5),"Gece 7,5 saat aşıldı",IF(AND(O88&lt;&gt;"",N(O88)&lt;11),"11 saatten az dinlenme","Uygun"))))</f>
      </c>
      <c r="Q88" s="16"/>
    </row>
    <row r="89" spans="1:17" x14ac:dyDescent="0.25">
      <c r="A89" s="6">
        <v>84</v>
      </c>
      <c r="B89" s="18"/>
      <c r="C89" s="8">
        <f>IF(B89="","",IFERROR(VLOOKUP(B89,'Çalışanlar'!$A$6:$C$45,2,FALSE),"Listede yok"))</f>
      </c>
      <c r="D89" s="19"/>
      <c r="E89" s="8">
        <f>IF(D89="","",CHOOSE(WEEKDAY(D89,2),"Pzt","Sal","Çar","Per","Cum","Cmt","Paz"))</f>
      </c>
      <c r="F89" s="10">
        <f>IF(D89="","",D89-WEEKDAY(D89,2)+1)</f>
      </c>
      <c r="G89" s="20"/>
      <c r="H89" s="20"/>
      <c r="I89" s="21"/>
      <c r="J89" s="22"/>
      <c r="K89" s="14">
        <f>IF(OR(G89="",H89=""),"",ROUND(MOD(H89-G89,1)*24,2))</f>
      </c>
      <c r="L89" s="14">
        <f>IF(K89="","",MAX(0,K89-N(I89)/60))</f>
      </c>
      <c r="M89" s="15">
        <f>IF(L89="","",IF(L89&lt;=4,15,IF(L89&lt;=7.5,30,60)))</f>
      </c>
      <c r="N89" s="8">
        <f>IF(L89="","",IF(N(I89)&lt;M89,"Eksik ara","Uygun"))</f>
      </c>
      <c r="O89" s="14">
        <f>IF(OR(L89="",OFFSET(B89,-1,0)&lt;&gt;B89,OFFSET(K89,-1,0)=""),"",ROUND(((D89+G89)-(OFFSET(D89,-1,0)+OFFSET(G89,-1,0)+OFFSET(K89,-1,0)/24))*24,1))</f>
      </c>
      <c r="P89" s="8">
        <f>IF(L89="","",IF(L89&gt;11,"11 saat aşıldı",IF(AND(J89="Evet",L89&gt;7.5),"Gece 7,5 saat aşıldı",IF(AND(O89&lt;&gt;"",N(O89)&lt;11),"11 saatten az dinlenme","Uygun"))))</f>
      </c>
      <c r="Q89" s="16"/>
    </row>
    <row r="90" spans="1:17" x14ac:dyDescent="0.25">
      <c r="A90" s="6">
        <v>85</v>
      </c>
      <c r="B90" s="18"/>
      <c r="C90" s="8">
        <f>IF(B90="","",IFERROR(VLOOKUP(B90,'Çalışanlar'!$A$6:$C$45,2,FALSE),"Listede yok"))</f>
      </c>
      <c r="D90" s="19"/>
      <c r="E90" s="8">
        <f>IF(D90="","",CHOOSE(WEEKDAY(D90,2),"Pzt","Sal","Çar","Per","Cum","Cmt","Paz"))</f>
      </c>
      <c r="F90" s="10">
        <f>IF(D90="","",D90-WEEKDAY(D90,2)+1)</f>
      </c>
      <c r="G90" s="20"/>
      <c r="H90" s="20"/>
      <c r="I90" s="21"/>
      <c r="J90" s="22"/>
      <c r="K90" s="14">
        <f>IF(OR(G90="",H90=""),"",ROUND(MOD(H90-G90,1)*24,2))</f>
      </c>
      <c r="L90" s="14">
        <f>IF(K90="","",MAX(0,K90-N(I90)/60))</f>
      </c>
      <c r="M90" s="15">
        <f>IF(L90="","",IF(L90&lt;=4,15,IF(L90&lt;=7.5,30,60)))</f>
      </c>
      <c r="N90" s="8">
        <f>IF(L90="","",IF(N(I90)&lt;M90,"Eksik ara","Uygun"))</f>
      </c>
      <c r="O90" s="14">
        <f>IF(OR(L90="",OFFSET(B90,-1,0)&lt;&gt;B90,OFFSET(K90,-1,0)=""),"",ROUND(((D90+G90)-(OFFSET(D90,-1,0)+OFFSET(G90,-1,0)+OFFSET(K90,-1,0)/24))*24,1))</f>
      </c>
      <c r="P90" s="8">
        <f>IF(L90="","",IF(L90&gt;11,"11 saat aşıldı",IF(AND(J90="Evet",L90&gt;7.5),"Gece 7,5 saat aşıldı",IF(AND(O90&lt;&gt;"",N(O90)&lt;11),"11 saatten az dinlenme","Uygun"))))</f>
      </c>
      <c r="Q90" s="16"/>
    </row>
    <row r="91" spans="1:17" x14ac:dyDescent="0.25">
      <c r="A91" s="6">
        <v>86</v>
      </c>
      <c r="B91" s="18"/>
      <c r="C91" s="8">
        <f>IF(B91="","",IFERROR(VLOOKUP(B91,'Çalışanlar'!$A$6:$C$45,2,FALSE),"Listede yok"))</f>
      </c>
      <c r="D91" s="19"/>
      <c r="E91" s="8">
        <f>IF(D91="","",CHOOSE(WEEKDAY(D91,2),"Pzt","Sal","Çar","Per","Cum","Cmt","Paz"))</f>
      </c>
      <c r="F91" s="10">
        <f>IF(D91="","",D91-WEEKDAY(D91,2)+1)</f>
      </c>
      <c r="G91" s="20"/>
      <c r="H91" s="20"/>
      <c r="I91" s="21"/>
      <c r="J91" s="22"/>
      <c r="K91" s="14">
        <f>IF(OR(G91="",H91=""),"",ROUND(MOD(H91-G91,1)*24,2))</f>
      </c>
      <c r="L91" s="14">
        <f>IF(K91="","",MAX(0,K91-N(I91)/60))</f>
      </c>
      <c r="M91" s="15">
        <f>IF(L91="","",IF(L91&lt;=4,15,IF(L91&lt;=7.5,30,60)))</f>
      </c>
      <c r="N91" s="8">
        <f>IF(L91="","",IF(N(I91)&lt;M91,"Eksik ara","Uygun"))</f>
      </c>
      <c r="O91" s="14">
        <f>IF(OR(L91="",OFFSET(B91,-1,0)&lt;&gt;B91,OFFSET(K91,-1,0)=""),"",ROUND(((D91+G91)-(OFFSET(D91,-1,0)+OFFSET(G91,-1,0)+OFFSET(K91,-1,0)/24))*24,1))</f>
      </c>
      <c r="P91" s="8">
        <f>IF(L91="","",IF(L91&gt;11,"11 saat aşıldı",IF(AND(J91="Evet",L91&gt;7.5),"Gece 7,5 saat aşıldı",IF(AND(O91&lt;&gt;"",N(O91)&lt;11),"11 saatten az dinlenme","Uygun"))))</f>
      </c>
      <c r="Q91" s="16"/>
    </row>
    <row r="92" spans="1:17" x14ac:dyDescent="0.25">
      <c r="A92" s="6">
        <v>87</v>
      </c>
      <c r="B92" s="18"/>
      <c r="C92" s="8">
        <f>IF(B92="","",IFERROR(VLOOKUP(B92,'Çalışanlar'!$A$6:$C$45,2,FALSE),"Listede yok"))</f>
      </c>
      <c r="D92" s="19"/>
      <c r="E92" s="8">
        <f>IF(D92="","",CHOOSE(WEEKDAY(D92,2),"Pzt","Sal","Çar","Per","Cum","Cmt","Paz"))</f>
      </c>
      <c r="F92" s="10">
        <f>IF(D92="","",D92-WEEKDAY(D92,2)+1)</f>
      </c>
      <c r="G92" s="20"/>
      <c r="H92" s="20"/>
      <c r="I92" s="21"/>
      <c r="J92" s="22"/>
      <c r="K92" s="14">
        <f>IF(OR(G92="",H92=""),"",ROUND(MOD(H92-G92,1)*24,2))</f>
      </c>
      <c r="L92" s="14">
        <f>IF(K92="","",MAX(0,K92-N(I92)/60))</f>
      </c>
      <c r="M92" s="15">
        <f>IF(L92="","",IF(L92&lt;=4,15,IF(L92&lt;=7.5,30,60)))</f>
      </c>
      <c r="N92" s="8">
        <f>IF(L92="","",IF(N(I92)&lt;M92,"Eksik ara","Uygun"))</f>
      </c>
      <c r="O92" s="14">
        <f>IF(OR(L92="",OFFSET(B92,-1,0)&lt;&gt;B92,OFFSET(K92,-1,0)=""),"",ROUND(((D92+G92)-(OFFSET(D92,-1,0)+OFFSET(G92,-1,0)+OFFSET(K92,-1,0)/24))*24,1))</f>
      </c>
      <c r="P92" s="8">
        <f>IF(L92="","",IF(L92&gt;11,"11 saat aşıldı",IF(AND(J92="Evet",L92&gt;7.5),"Gece 7,5 saat aşıldı",IF(AND(O92&lt;&gt;"",N(O92)&lt;11),"11 saatten az dinlenme","Uygun"))))</f>
      </c>
      <c r="Q92" s="16"/>
    </row>
    <row r="93" spans="1:17" x14ac:dyDescent="0.25">
      <c r="A93" s="6">
        <v>88</v>
      </c>
      <c r="B93" s="18"/>
      <c r="C93" s="8">
        <f>IF(B93="","",IFERROR(VLOOKUP(B93,'Çalışanlar'!$A$6:$C$45,2,FALSE),"Listede yok"))</f>
      </c>
      <c r="D93" s="19"/>
      <c r="E93" s="8">
        <f>IF(D93="","",CHOOSE(WEEKDAY(D93,2),"Pzt","Sal","Çar","Per","Cum","Cmt","Paz"))</f>
      </c>
      <c r="F93" s="10">
        <f>IF(D93="","",D93-WEEKDAY(D93,2)+1)</f>
      </c>
      <c r="G93" s="20"/>
      <c r="H93" s="20"/>
      <c r="I93" s="21"/>
      <c r="J93" s="22"/>
      <c r="K93" s="14">
        <f>IF(OR(G93="",H93=""),"",ROUND(MOD(H93-G93,1)*24,2))</f>
      </c>
      <c r="L93" s="14">
        <f>IF(K93="","",MAX(0,K93-N(I93)/60))</f>
      </c>
      <c r="M93" s="15">
        <f>IF(L93="","",IF(L93&lt;=4,15,IF(L93&lt;=7.5,30,60)))</f>
      </c>
      <c r="N93" s="8">
        <f>IF(L93="","",IF(N(I93)&lt;M93,"Eksik ara","Uygun"))</f>
      </c>
      <c r="O93" s="14">
        <f>IF(OR(L93="",OFFSET(B93,-1,0)&lt;&gt;B93,OFFSET(K93,-1,0)=""),"",ROUND(((D93+G93)-(OFFSET(D93,-1,0)+OFFSET(G93,-1,0)+OFFSET(K93,-1,0)/24))*24,1))</f>
      </c>
      <c r="P93" s="8">
        <f>IF(L93="","",IF(L93&gt;11,"11 saat aşıldı",IF(AND(J93="Evet",L93&gt;7.5),"Gece 7,5 saat aşıldı",IF(AND(O93&lt;&gt;"",N(O93)&lt;11),"11 saatten az dinlenme","Uygun"))))</f>
      </c>
      <c r="Q93" s="16"/>
    </row>
    <row r="94" spans="1:17" x14ac:dyDescent="0.25">
      <c r="A94" s="6">
        <v>89</v>
      </c>
      <c r="B94" s="18"/>
      <c r="C94" s="8">
        <f>IF(B94="","",IFERROR(VLOOKUP(B94,'Çalışanlar'!$A$6:$C$45,2,FALSE),"Listede yok"))</f>
      </c>
      <c r="D94" s="19"/>
      <c r="E94" s="8">
        <f>IF(D94="","",CHOOSE(WEEKDAY(D94,2),"Pzt","Sal","Çar","Per","Cum","Cmt","Paz"))</f>
      </c>
      <c r="F94" s="10">
        <f>IF(D94="","",D94-WEEKDAY(D94,2)+1)</f>
      </c>
      <c r="G94" s="20"/>
      <c r="H94" s="20"/>
      <c r="I94" s="21"/>
      <c r="J94" s="22"/>
      <c r="K94" s="14">
        <f>IF(OR(G94="",H94=""),"",ROUND(MOD(H94-G94,1)*24,2))</f>
      </c>
      <c r="L94" s="14">
        <f>IF(K94="","",MAX(0,K94-N(I94)/60))</f>
      </c>
      <c r="M94" s="15">
        <f>IF(L94="","",IF(L94&lt;=4,15,IF(L94&lt;=7.5,30,60)))</f>
      </c>
      <c r="N94" s="8">
        <f>IF(L94="","",IF(N(I94)&lt;M94,"Eksik ara","Uygun"))</f>
      </c>
      <c r="O94" s="14">
        <f>IF(OR(L94="",OFFSET(B94,-1,0)&lt;&gt;B94,OFFSET(K94,-1,0)=""),"",ROUND(((D94+G94)-(OFFSET(D94,-1,0)+OFFSET(G94,-1,0)+OFFSET(K94,-1,0)/24))*24,1))</f>
      </c>
      <c r="P94" s="8">
        <f>IF(L94="","",IF(L94&gt;11,"11 saat aşıldı",IF(AND(J94="Evet",L94&gt;7.5),"Gece 7,5 saat aşıldı",IF(AND(O94&lt;&gt;"",N(O94)&lt;11),"11 saatten az dinlenme","Uygun"))))</f>
      </c>
      <c r="Q94" s="16"/>
    </row>
    <row r="95" spans="1:17" x14ac:dyDescent="0.25">
      <c r="A95" s="6">
        <v>90</v>
      </c>
      <c r="B95" s="18"/>
      <c r="C95" s="8">
        <f>IF(B95="","",IFERROR(VLOOKUP(B95,'Çalışanlar'!$A$6:$C$45,2,FALSE),"Listede yok"))</f>
      </c>
      <c r="D95" s="19"/>
      <c r="E95" s="8">
        <f>IF(D95="","",CHOOSE(WEEKDAY(D95,2),"Pzt","Sal","Çar","Per","Cum","Cmt","Paz"))</f>
      </c>
      <c r="F95" s="10">
        <f>IF(D95="","",D95-WEEKDAY(D95,2)+1)</f>
      </c>
      <c r="G95" s="20"/>
      <c r="H95" s="20"/>
      <c r="I95" s="21"/>
      <c r="J95" s="22"/>
      <c r="K95" s="14">
        <f>IF(OR(G95="",H95=""),"",ROUND(MOD(H95-G95,1)*24,2))</f>
      </c>
      <c r="L95" s="14">
        <f>IF(K95="","",MAX(0,K95-N(I95)/60))</f>
      </c>
      <c r="M95" s="15">
        <f>IF(L95="","",IF(L95&lt;=4,15,IF(L95&lt;=7.5,30,60)))</f>
      </c>
      <c r="N95" s="8">
        <f>IF(L95="","",IF(N(I95)&lt;M95,"Eksik ara","Uygun"))</f>
      </c>
      <c r="O95" s="14">
        <f>IF(OR(L95="",OFFSET(B95,-1,0)&lt;&gt;B95,OFFSET(K95,-1,0)=""),"",ROUND(((D95+G95)-(OFFSET(D95,-1,0)+OFFSET(G95,-1,0)+OFFSET(K95,-1,0)/24))*24,1))</f>
      </c>
      <c r="P95" s="8">
        <f>IF(L95="","",IF(L95&gt;11,"11 saat aşıldı",IF(AND(J95="Evet",L95&gt;7.5),"Gece 7,5 saat aşıldı",IF(AND(O95&lt;&gt;"",N(O95)&lt;11),"11 saatten az dinlenme","Uygun"))))</f>
      </c>
      <c r="Q95" s="16"/>
    </row>
    <row r="96" spans="1:17" x14ac:dyDescent="0.25">
      <c r="A96" s="6">
        <v>91</v>
      </c>
      <c r="B96" s="18"/>
      <c r="C96" s="8">
        <f>IF(B96="","",IFERROR(VLOOKUP(B96,'Çalışanlar'!$A$6:$C$45,2,FALSE),"Listede yok"))</f>
      </c>
      <c r="D96" s="19"/>
      <c r="E96" s="8">
        <f>IF(D96="","",CHOOSE(WEEKDAY(D96,2),"Pzt","Sal","Çar","Per","Cum","Cmt","Paz"))</f>
      </c>
      <c r="F96" s="10">
        <f>IF(D96="","",D96-WEEKDAY(D96,2)+1)</f>
      </c>
      <c r="G96" s="20"/>
      <c r="H96" s="20"/>
      <c r="I96" s="21"/>
      <c r="J96" s="22"/>
      <c r="K96" s="14">
        <f>IF(OR(G96="",H96=""),"",ROUND(MOD(H96-G96,1)*24,2))</f>
      </c>
      <c r="L96" s="14">
        <f>IF(K96="","",MAX(0,K96-N(I96)/60))</f>
      </c>
      <c r="M96" s="15">
        <f>IF(L96="","",IF(L96&lt;=4,15,IF(L96&lt;=7.5,30,60)))</f>
      </c>
      <c r="N96" s="8">
        <f>IF(L96="","",IF(N(I96)&lt;M96,"Eksik ara","Uygun"))</f>
      </c>
      <c r="O96" s="14">
        <f>IF(OR(L96="",OFFSET(B96,-1,0)&lt;&gt;B96,OFFSET(K96,-1,0)=""),"",ROUND(((D96+G96)-(OFFSET(D96,-1,0)+OFFSET(G96,-1,0)+OFFSET(K96,-1,0)/24))*24,1))</f>
      </c>
      <c r="P96" s="8">
        <f>IF(L96="","",IF(L96&gt;11,"11 saat aşıldı",IF(AND(J96="Evet",L96&gt;7.5),"Gece 7,5 saat aşıldı",IF(AND(O96&lt;&gt;"",N(O96)&lt;11),"11 saatten az dinlenme","Uygun"))))</f>
      </c>
      <c r="Q96" s="16"/>
    </row>
    <row r="97" spans="1:17" x14ac:dyDescent="0.25">
      <c r="A97" s="6">
        <v>92</v>
      </c>
      <c r="B97" s="18"/>
      <c r="C97" s="8">
        <f>IF(B97="","",IFERROR(VLOOKUP(B97,'Çalışanlar'!$A$6:$C$45,2,FALSE),"Listede yok"))</f>
      </c>
      <c r="D97" s="19"/>
      <c r="E97" s="8">
        <f>IF(D97="","",CHOOSE(WEEKDAY(D97,2),"Pzt","Sal","Çar","Per","Cum","Cmt","Paz"))</f>
      </c>
      <c r="F97" s="10">
        <f>IF(D97="","",D97-WEEKDAY(D97,2)+1)</f>
      </c>
      <c r="G97" s="20"/>
      <c r="H97" s="20"/>
      <c r="I97" s="21"/>
      <c r="J97" s="22"/>
      <c r="K97" s="14">
        <f>IF(OR(G97="",H97=""),"",ROUND(MOD(H97-G97,1)*24,2))</f>
      </c>
      <c r="L97" s="14">
        <f>IF(K97="","",MAX(0,K97-N(I97)/60))</f>
      </c>
      <c r="M97" s="15">
        <f>IF(L97="","",IF(L97&lt;=4,15,IF(L97&lt;=7.5,30,60)))</f>
      </c>
      <c r="N97" s="8">
        <f>IF(L97="","",IF(N(I97)&lt;M97,"Eksik ara","Uygun"))</f>
      </c>
      <c r="O97" s="14">
        <f>IF(OR(L97="",OFFSET(B97,-1,0)&lt;&gt;B97,OFFSET(K97,-1,0)=""),"",ROUND(((D97+G97)-(OFFSET(D97,-1,0)+OFFSET(G97,-1,0)+OFFSET(K97,-1,0)/24))*24,1))</f>
      </c>
      <c r="P97" s="8">
        <f>IF(L97="","",IF(L97&gt;11,"11 saat aşıldı",IF(AND(J97="Evet",L97&gt;7.5),"Gece 7,5 saat aşıldı",IF(AND(O97&lt;&gt;"",N(O97)&lt;11),"11 saatten az dinlenme","Uygun"))))</f>
      </c>
      <c r="Q97" s="16"/>
    </row>
    <row r="98" spans="1:17" x14ac:dyDescent="0.25">
      <c r="A98" s="6">
        <v>93</v>
      </c>
      <c r="B98" s="18"/>
      <c r="C98" s="8">
        <f>IF(B98="","",IFERROR(VLOOKUP(B98,'Çalışanlar'!$A$6:$C$45,2,FALSE),"Listede yok"))</f>
      </c>
      <c r="D98" s="19"/>
      <c r="E98" s="8">
        <f>IF(D98="","",CHOOSE(WEEKDAY(D98,2),"Pzt","Sal","Çar","Per","Cum","Cmt","Paz"))</f>
      </c>
      <c r="F98" s="10">
        <f>IF(D98="","",D98-WEEKDAY(D98,2)+1)</f>
      </c>
      <c r="G98" s="20"/>
      <c r="H98" s="20"/>
      <c r="I98" s="21"/>
      <c r="J98" s="22"/>
      <c r="K98" s="14">
        <f>IF(OR(G98="",H98=""),"",ROUND(MOD(H98-G98,1)*24,2))</f>
      </c>
      <c r="L98" s="14">
        <f>IF(K98="","",MAX(0,K98-N(I98)/60))</f>
      </c>
      <c r="M98" s="15">
        <f>IF(L98="","",IF(L98&lt;=4,15,IF(L98&lt;=7.5,30,60)))</f>
      </c>
      <c r="N98" s="8">
        <f>IF(L98="","",IF(N(I98)&lt;M98,"Eksik ara","Uygun"))</f>
      </c>
      <c r="O98" s="14">
        <f>IF(OR(L98="",OFFSET(B98,-1,0)&lt;&gt;B98,OFFSET(K98,-1,0)=""),"",ROUND(((D98+G98)-(OFFSET(D98,-1,0)+OFFSET(G98,-1,0)+OFFSET(K98,-1,0)/24))*24,1))</f>
      </c>
      <c r="P98" s="8">
        <f>IF(L98="","",IF(L98&gt;11,"11 saat aşıldı",IF(AND(J98="Evet",L98&gt;7.5),"Gece 7,5 saat aşıldı",IF(AND(O98&lt;&gt;"",N(O98)&lt;11),"11 saatten az dinlenme","Uygun"))))</f>
      </c>
      <c r="Q98" s="16"/>
    </row>
    <row r="99" spans="1:17" x14ac:dyDescent="0.25">
      <c r="A99" s="6">
        <v>94</v>
      </c>
      <c r="B99" s="18"/>
      <c r="C99" s="8">
        <f>IF(B99="","",IFERROR(VLOOKUP(B99,'Çalışanlar'!$A$6:$C$45,2,FALSE),"Listede yok"))</f>
      </c>
      <c r="D99" s="19"/>
      <c r="E99" s="8">
        <f>IF(D99="","",CHOOSE(WEEKDAY(D99,2),"Pzt","Sal","Çar","Per","Cum","Cmt","Paz"))</f>
      </c>
      <c r="F99" s="10">
        <f>IF(D99="","",D99-WEEKDAY(D99,2)+1)</f>
      </c>
      <c r="G99" s="20"/>
      <c r="H99" s="20"/>
      <c r="I99" s="21"/>
      <c r="J99" s="22"/>
      <c r="K99" s="14">
        <f>IF(OR(G99="",H99=""),"",ROUND(MOD(H99-G99,1)*24,2))</f>
      </c>
      <c r="L99" s="14">
        <f>IF(K99="","",MAX(0,K99-N(I99)/60))</f>
      </c>
      <c r="M99" s="15">
        <f>IF(L99="","",IF(L99&lt;=4,15,IF(L99&lt;=7.5,30,60)))</f>
      </c>
      <c r="N99" s="8">
        <f>IF(L99="","",IF(N(I99)&lt;M99,"Eksik ara","Uygun"))</f>
      </c>
      <c r="O99" s="14">
        <f>IF(OR(L99="",OFFSET(B99,-1,0)&lt;&gt;B99,OFFSET(K99,-1,0)=""),"",ROUND(((D99+G99)-(OFFSET(D99,-1,0)+OFFSET(G99,-1,0)+OFFSET(K99,-1,0)/24))*24,1))</f>
      </c>
      <c r="P99" s="8">
        <f>IF(L99="","",IF(L99&gt;11,"11 saat aşıldı",IF(AND(J99="Evet",L99&gt;7.5),"Gece 7,5 saat aşıldı",IF(AND(O99&lt;&gt;"",N(O99)&lt;11),"11 saatten az dinlenme","Uygun"))))</f>
      </c>
      <c r="Q99" s="16"/>
    </row>
    <row r="100" spans="1:17" x14ac:dyDescent="0.25">
      <c r="A100" s="6">
        <v>95</v>
      </c>
      <c r="B100" s="18"/>
      <c r="C100" s="8">
        <f>IF(B100="","",IFERROR(VLOOKUP(B100,'Çalışanlar'!$A$6:$C$45,2,FALSE),"Listede yok"))</f>
      </c>
      <c r="D100" s="19"/>
      <c r="E100" s="8">
        <f>IF(D100="","",CHOOSE(WEEKDAY(D100,2),"Pzt","Sal","Çar","Per","Cum","Cmt","Paz"))</f>
      </c>
      <c r="F100" s="10">
        <f>IF(D100="","",D100-WEEKDAY(D100,2)+1)</f>
      </c>
      <c r="G100" s="20"/>
      <c r="H100" s="20"/>
      <c r="I100" s="21"/>
      <c r="J100" s="22"/>
      <c r="K100" s="14">
        <f>IF(OR(G100="",H100=""),"",ROUND(MOD(H100-G100,1)*24,2))</f>
      </c>
      <c r="L100" s="14">
        <f>IF(K100="","",MAX(0,K100-N(I100)/60))</f>
      </c>
      <c r="M100" s="15">
        <f>IF(L100="","",IF(L100&lt;=4,15,IF(L100&lt;=7.5,30,60)))</f>
      </c>
      <c r="N100" s="8">
        <f>IF(L100="","",IF(N(I100)&lt;M100,"Eksik ara","Uygun"))</f>
      </c>
      <c r="O100" s="14">
        <f>IF(OR(L100="",OFFSET(B100,-1,0)&lt;&gt;B100,OFFSET(K100,-1,0)=""),"",ROUND(((D100+G100)-(OFFSET(D100,-1,0)+OFFSET(G100,-1,0)+OFFSET(K100,-1,0)/24))*24,1))</f>
      </c>
      <c r="P100" s="8">
        <f>IF(L100="","",IF(L100&gt;11,"11 saat aşıldı",IF(AND(J100="Evet",L100&gt;7.5),"Gece 7,5 saat aşıldı",IF(AND(O100&lt;&gt;"",N(O100)&lt;11),"11 saatten az dinlenme","Uygun"))))</f>
      </c>
      <c r="Q100" s="16"/>
    </row>
    <row r="101" spans="1:17" x14ac:dyDescent="0.25">
      <c r="A101" s="6">
        <v>96</v>
      </c>
      <c r="B101" s="18"/>
      <c r="C101" s="8">
        <f>IF(B101="","",IFERROR(VLOOKUP(B101,'Çalışanlar'!$A$6:$C$45,2,FALSE),"Listede yok"))</f>
      </c>
      <c r="D101" s="19"/>
      <c r="E101" s="8">
        <f>IF(D101="","",CHOOSE(WEEKDAY(D101,2),"Pzt","Sal","Çar","Per","Cum","Cmt","Paz"))</f>
      </c>
      <c r="F101" s="10">
        <f>IF(D101="","",D101-WEEKDAY(D101,2)+1)</f>
      </c>
      <c r="G101" s="20"/>
      <c r="H101" s="20"/>
      <c r="I101" s="21"/>
      <c r="J101" s="22"/>
      <c r="K101" s="14">
        <f>IF(OR(G101="",H101=""),"",ROUND(MOD(H101-G101,1)*24,2))</f>
      </c>
      <c r="L101" s="14">
        <f>IF(K101="","",MAX(0,K101-N(I101)/60))</f>
      </c>
      <c r="M101" s="15">
        <f>IF(L101="","",IF(L101&lt;=4,15,IF(L101&lt;=7.5,30,60)))</f>
      </c>
      <c r="N101" s="8">
        <f>IF(L101="","",IF(N(I101)&lt;M101,"Eksik ara","Uygun"))</f>
      </c>
      <c r="O101" s="14">
        <f>IF(OR(L101="",OFFSET(B101,-1,0)&lt;&gt;B101,OFFSET(K101,-1,0)=""),"",ROUND(((D101+G101)-(OFFSET(D101,-1,0)+OFFSET(G101,-1,0)+OFFSET(K101,-1,0)/24))*24,1))</f>
      </c>
      <c r="P101" s="8">
        <f>IF(L101="","",IF(L101&gt;11,"11 saat aşıldı",IF(AND(J101="Evet",L101&gt;7.5),"Gece 7,5 saat aşıldı",IF(AND(O101&lt;&gt;"",N(O101)&lt;11),"11 saatten az dinlenme","Uygun"))))</f>
      </c>
      <c r="Q101" s="16"/>
    </row>
    <row r="102" spans="1:17" x14ac:dyDescent="0.25">
      <c r="A102" s="6">
        <v>97</v>
      </c>
      <c r="B102" s="18"/>
      <c r="C102" s="8">
        <f>IF(B102="","",IFERROR(VLOOKUP(B102,'Çalışanlar'!$A$6:$C$45,2,FALSE),"Listede yok"))</f>
      </c>
      <c r="D102" s="19"/>
      <c r="E102" s="8">
        <f>IF(D102="","",CHOOSE(WEEKDAY(D102,2),"Pzt","Sal","Çar","Per","Cum","Cmt","Paz"))</f>
      </c>
      <c r="F102" s="10">
        <f>IF(D102="","",D102-WEEKDAY(D102,2)+1)</f>
      </c>
      <c r="G102" s="20"/>
      <c r="H102" s="20"/>
      <c r="I102" s="21"/>
      <c r="J102" s="22"/>
      <c r="K102" s="14">
        <f>IF(OR(G102="",H102=""),"",ROUND(MOD(H102-G102,1)*24,2))</f>
      </c>
      <c r="L102" s="14">
        <f>IF(K102="","",MAX(0,K102-N(I102)/60))</f>
      </c>
      <c r="M102" s="15">
        <f>IF(L102="","",IF(L102&lt;=4,15,IF(L102&lt;=7.5,30,60)))</f>
      </c>
      <c r="N102" s="8">
        <f>IF(L102="","",IF(N(I102)&lt;M102,"Eksik ara","Uygun"))</f>
      </c>
      <c r="O102" s="14">
        <f>IF(OR(L102="",OFFSET(B102,-1,0)&lt;&gt;B102,OFFSET(K102,-1,0)=""),"",ROUND(((D102+G102)-(OFFSET(D102,-1,0)+OFFSET(G102,-1,0)+OFFSET(K102,-1,0)/24))*24,1))</f>
      </c>
      <c r="P102" s="8">
        <f>IF(L102="","",IF(L102&gt;11,"11 saat aşıldı",IF(AND(J102="Evet",L102&gt;7.5),"Gece 7,5 saat aşıldı",IF(AND(O102&lt;&gt;"",N(O102)&lt;11),"11 saatten az dinlenme","Uygun"))))</f>
      </c>
      <c r="Q102" s="16"/>
    </row>
    <row r="103" spans="1:17" x14ac:dyDescent="0.25">
      <c r="A103" s="6">
        <v>98</v>
      </c>
      <c r="B103" s="18"/>
      <c r="C103" s="8">
        <f>IF(B103="","",IFERROR(VLOOKUP(B103,'Çalışanlar'!$A$6:$C$45,2,FALSE),"Listede yok"))</f>
      </c>
      <c r="D103" s="19"/>
      <c r="E103" s="8">
        <f>IF(D103="","",CHOOSE(WEEKDAY(D103,2),"Pzt","Sal","Çar","Per","Cum","Cmt","Paz"))</f>
      </c>
      <c r="F103" s="10">
        <f>IF(D103="","",D103-WEEKDAY(D103,2)+1)</f>
      </c>
      <c r="G103" s="20"/>
      <c r="H103" s="20"/>
      <c r="I103" s="21"/>
      <c r="J103" s="22"/>
      <c r="K103" s="14">
        <f>IF(OR(G103="",H103=""),"",ROUND(MOD(H103-G103,1)*24,2))</f>
      </c>
      <c r="L103" s="14">
        <f>IF(K103="","",MAX(0,K103-N(I103)/60))</f>
      </c>
      <c r="M103" s="15">
        <f>IF(L103="","",IF(L103&lt;=4,15,IF(L103&lt;=7.5,30,60)))</f>
      </c>
      <c r="N103" s="8">
        <f>IF(L103="","",IF(N(I103)&lt;M103,"Eksik ara","Uygun"))</f>
      </c>
      <c r="O103" s="14">
        <f>IF(OR(L103="",OFFSET(B103,-1,0)&lt;&gt;B103,OFFSET(K103,-1,0)=""),"",ROUND(((D103+G103)-(OFFSET(D103,-1,0)+OFFSET(G103,-1,0)+OFFSET(K103,-1,0)/24))*24,1))</f>
      </c>
      <c r="P103" s="8">
        <f>IF(L103="","",IF(L103&gt;11,"11 saat aşıldı",IF(AND(J103="Evet",L103&gt;7.5),"Gece 7,5 saat aşıldı",IF(AND(O103&lt;&gt;"",N(O103)&lt;11),"11 saatten az dinlenme","Uygun"))))</f>
      </c>
      <c r="Q103" s="16"/>
    </row>
    <row r="104" spans="1:17" x14ac:dyDescent="0.25">
      <c r="A104" s="6">
        <v>99</v>
      </c>
      <c r="B104" s="18"/>
      <c r="C104" s="8">
        <f>IF(B104="","",IFERROR(VLOOKUP(B104,'Çalışanlar'!$A$6:$C$45,2,FALSE),"Listede yok"))</f>
      </c>
      <c r="D104" s="19"/>
      <c r="E104" s="8">
        <f>IF(D104="","",CHOOSE(WEEKDAY(D104,2),"Pzt","Sal","Çar","Per","Cum","Cmt","Paz"))</f>
      </c>
      <c r="F104" s="10">
        <f>IF(D104="","",D104-WEEKDAY(D104,2)+1)</f>
      </c>
      <c r="G104" s="20"/>
      <c r="H104" s="20"/>
      <c r="I104" s="21"/>
      <c r="J104" s="22"/>
      <c r="K104" s="14">
        <f>IF(OR(G104="",H104=""),"",ROUND(MOD(H104-G104,1)*24,2))</f>
      </c>
      <c r="L104" s="14">
        <f>IF(K104="","",MAX(0,K104-N(I104)/60))</f>
      </c>
      <c r="M104" s="15">
        <f>IF(L104="","",IF(L104&lt;=4,15,IF(L104&lt;=7.5,30,60)))</f>
      </c>
      <c r="N104" s="8">
        <f>IF(L104="","",IF(N(I104)&lt;M104,"Eksik ara","Uygun"))</f>
      </c>
      <c r="O104" s="14">
        <f>IF(OR(L104="",OFFSET(B104,-1,0)&lt;&gt;B104,OFFSET(K104,-1,0)=""),"",ROUND(((D104+G104)-(OFFSET(D104,-1,0)+OFFSET(G104,-1,0)+OFFSET(K104,-1,0)/24))*24,1))</f>
      </c>
      <c r="P104" s="8">
        <f>IF(L104="","",IF(L104&gt;11,"11 saat aşıldı",IF(AND(J104="Evet",L104&gt;7.5),"Gece 7,5 saat aşıldı",IF(AND(O104&lt;&gt;"",N(O104)&lt;11),"11 saatten az dinlenme","Uygun"))))</f>
      </c>
      <c r="Q104" s="16"/>
    </row>
    <row r="105" spans="1:17" x14ac:dyDescent="0.25">
      <c r="A105" s="6">
        <v>100</v>
      </c>
      <c r="B105" s="18"/>
      <c r="C105" s="8">
        <f>IF(B105="","",IFERROR(VLOOKUP(B105,'Çalışanlar'!$A$6:$C$45,2,FALSE),"Listede yok"))</f>
      </c>
      <c r="D105" s="19"/>
      <c r="E105" s="8">
        <f>IF(D105="","",CHOOSE(WEEKDAY(D105,2),"Pzt","Sal","Çar","Per","Cum","Cmt","Paz"))</f>
      </c>
      <c r="F105" s="10">
        <f>IF(D105="","",D105-WEEKDAY(D105,2)+1)</f>
      </c>
      <c r="G105" s="20"/>
      <c r="H105" s="20"/>
      <c r="I105" s="21"/>
      <c r="J105" s="22"/>
      <c r="K105" s="14">
        <f>IF(OR(G105="",H105=""),"",ROUND(MOD(H105-G105,1)*24,2))</f>
      </c>
      <c r="L105" s="14">
        <f>IF(K105="","",MAX(0,K105-N(I105)/60))</f>
      </c>
      <c r="M105" s="15">
        <f>IF(L105="","",IF(L105&lt;=4,15,IF(L105&lt;=7.5,30,60)))</f>
      </c>
      <c r="N105" s="8">
        <f>IF(L105="","",IF(N(I105)&lt;M105,"Eksik ara","Uygun"))</f>
      </c>
      <c r="O105" s="14">
        <f>IF(OR(L105="",OFFSET(B105,-1,0)&lt;&gt;B105,OFFSET(K105,-1,0)=""),"",ROUND(((D105+G105)-(OFFSET(D105,-1,0)+OFFSET(G105,-1,0)+OFFSET(K105,-1,0)/24))*24,1))</f>
      </c>
      <c r="P105" s="8">
        <f>IF(L105="","",IF(L105&gt;11,"11 saat aşıldı",IF(AND(J105="Evet",L105&gt;7.5),"Gece 7,5 saat aşıldı",IF(AND(O105&lt;&gt;"",N(O105)&lt;11),"11 saatten az dinlenme","Uygun"))))</f>
      </c>
      <c r="Q105" s="16"/>
    </row>
    <row r="106" spans="1:17" x14ac:dyDescent="0.25">
      <c r="A106" s="6">
        <v>101</v>
      </c>
      <c r="B106" s="18"/>
      <c r="C106" s="8">
        <f>IF(B106="","",IFERROR(VLOOKUP(B106,'Çalışanlar'!$A$6:$C$45,2,FALSE),"Listede yok"))</f>
      </c>
      <c r="D106" s="19"/>
      <c r="E106" s="8">
        <f>IF(D106="","",CHOOSE(WEEKDAY(D106,2),"Pzt","Sal","Çar","Per","Cum","Cmt","Paz"))</f>
      </c>
      <c r="F106" s="10">
        <f>IF(D106="","",D106-WEEKDAY(D106,2)+1)</f>
      </c>
      <c r="G106" s="20"/>
      <c r="H106" s="20"/>
      <c r="I106" s="21"/>
      <c r="J106" s="22"/>
      <c r="K106" s="14">
        <f>IF(OR(G106="",H106=""),"",ROUND(MOD(H106-G106,1)*24,2))</f>
      </c>
      <c r="L106" s="14">
        <f>IF(K106="","",MAX(0,K106-N(I106)/60))</f>
      </c>
      <c r="M106" s="15">
        <f>IF(L106="","",IF(L106&lt;=4,15,IF(L106&lt;=7.5,30,60)))</f>
      </c>
      <c r="N106" s="8">
        <f>IF(L106="","",IF(N(I106)&lt;M106,"Eksik ara","Uygun"))</f>
      </c>
      <c r="O106" s="14">
        <f>IF(OR(L106="",OFFSET(B106,-1,0)&lt;&gt;B106,OFFSET(K106,-1,0)=""),"",ROUND(((D106+G106)-(OFFSET(D106,-1,0)+OFFSET(G106,-1,0)+OFFSET(K106,-1,0)/24))*24,1))</f>
      </c>
      <c r="P106" s="8">
        <f>IF(L106="","",IF(L106&gt;11,"11 saat aşıldı",IF(AND(J106="Evet",L106&gt;7.5),"Gece 7,5 saat aşıldı",IF(AND(O106&lt;&gt;"",N(O106)&lt;11),"11 saatten az dinlenme","Uygun"))))</f>
      </c>
      <c r="Q106" s="16"/>
    </row>
    <row r="107" spans="1:17" x14ac:dyDescent="0.25">
      <c r="A107" s="6">
        <v>102</v>
      </c>
      <c r="B107" s="18"/>
      <c r="C107" s="8">
        <f>IF(B107="","",IFERROR(VLOOKUP(B107,'Çalışanlar'!$A$6:$C$45,2,FALSE),"Listede yok"))</f>
      </c>
      <c r="D107" s="19"/>
      <c r="E107" s="8">
        <f>IF(D107="","",CHOOSE(WEEKDAY(D107,2),"Pzt","Sal","Çar","Per","Cum","Cmt","Paz"))</f>
      </c>
      <c r="F107" s="10">
        <f>IF(D107="","",D107-WEEKDAY(D107,2)+1)</f>
      </c>
      <c r="G107" s="20"/>
      <c r="H107" s="20"/>
      <c r="I107" s="21"/>
      <c r="J107" s="22"/>
      <c r="K107" s="14">
        <f>IF(OR(G107="",H107=""),"",ROUND(MOD(H107-G107,1)*24,2))</f>
      </c>
      <c r="L107" s="14">
        <f>IF(K107="","",MAX(0,K107-N(I107)/60))</f>
      </c>
      <c r="M107" s="15">
        <f>IF(L107="","",IF(L107&lt;=4,15,IF(L107&lt;=7.5,30,60)))</f>
      </c>
      <c r="N107" s="8">
        <f>IF(L107="","",IF(N(I107)&lt;M107,"Eksik ara","Uygun"))</f>
      </c>
      <c r="O107" s="14">
        <f>IF(OR(L107="",OFFSET(B107,-1,0)&lt;&gt;B107,OFFSET(K107,-1,0)=""),"",ROUND(((D107+G107)-(OFFSET(D107,-1,0)+OFFSET(G107,-1,0)+OFFSET(K107,-1,0)/24))*24,1))</f>
      </c>
      <c r="P107" s="8">
        <f>IF(L107="","",IF(L107&gt;11,"11 saat aşıldı",IF(AND(J107="Evet",L107&gt;7.5),"Gece 7,5 saat aşıldı",IF(AND(O107&lt;&gt;"",N(O107)&lt;11),"11 saatten az dinlenme","Uygun"))))</f>
      </c>
      <c r="Q107" s="16"/>
    </row>
    <row r="108" spans="1:17" x14ac:dyDescent="0.25">
      <c r="A108" s="6">
        <v>103</v>
      </c>
      <c r="B108" s="18"/>
      <c r="C108" s="8">
        <f>IF(B108="","",IFERROR(VLOOKUP(B108,'Çalışanlar'!$A$6:$C$45,2,FALSE),"Listede yok"))</f>
      </c>
      <c r="D108" s="19"/>
      <c r="E108" s="8">
        <f>IF(D108="","",CHOOSE(WEEKDAY(D108,2),"Pzt","Sal","Çar","Per","Cum","Cmt","Paz"))</f>
      </c>
      <c r="F108" s="10">
        <f>IF(D108="","",D108-WEEKDAY(D108,2)+1)</f>
      </c>
      <c r="G108" s="20"/>
      <c r="H108" s="20"/>
      <c r="I108" s="21"/>
      <c r="J108" s="22"/>
      <c r="K108" s="14">
        <f>IF(OR(G108="",H108=""),"",ROUND(MOD(H108-G108,1)*24,2))</f>
      </c>
      <c r="L108" s="14">
        <f>IF(K108="","",MAX(0,K108-N(I108)/60))</f>
      </c>
      <c r="M108" s="15">
        <f>IF(L108="","",IF(L108&lt;=4,15,IF(L108&lt;=7.5,30,60)))</f>
      </c>
      <c r="N108" s="8">
        <f>IF(L108="","",IF(N(I108)&lt;M108,"Eksik ara","Uygun"))</f>
      </c>
      <c r="O108" s="14">
        <f>IF(OR(L108="",OFFSET(B108,-1,0)&lt;&gt;B108,OFFSET(K108,-1,0)=""),"",ROUND(((D108+G108)-(OFFSET(D108,-1,0)+OFFSET(G108,-1,0)+OFFSET(K108,-1,0)/24))*24,1))</f>
      </c>
      <c r="P108" s="8">
        <f>IF(L108="","",IF(L108&gt;11,"11 saat aşıldı",IF(AND(J108="Evet",L108&gt;7.5),"Gece 7,5 saat aşıldı",IF(AND(O108&lt;&gt;"",N(O108)&lt;11),"11 saatten az dinlenme","Uygun"))))</f>
      </c>
      <c r="Q108" s="16"/>
    </row>
    <row r="109" spans="1:17" x14ac:dyDescent="0.25">
      <c r="A109" s="6">
        <v>104</v>
      </c>
      <c r="B109" s="18"/>
      <c r="C109" s="8">
        <f>IF(B109="","",IFERROR(VLOOKUP(B109,'Çalışanlar'!$A$6:$C$45,2,FALSE),"Listede yok"))</f>
      </c>
      <c r="D109" s="19"/>
      <c r="E109" s="8">
        <f>IF(D109="","",CHOOSE(WEEKDAY(D109,2),"Pzt","Sal","Çar","Per","Cum","Cmt","Paz"))</f>
      </c>
      <c r="F109" s="10">
        <f>IF(D109="","",D109-WEEKDAY(D109,2)+1)</f>
      </c>
      <c r="G109" s="20"/>
      <c r="H109" s="20"/>
      <c r="I109" s="21"/>
      <c r="J109" s="22"/>
      <c r="K109" s="14">
        <f>IF(OR(G109="",H109=""),"",ROUND(MOD(H109-G109,1)*24,2))</f>
      </c>
      <c r="L109" s="14">
        <f>IF(K109="","",MAX(0,K109-N(I109)/60))</f>
      </c>
      <c r="M109" s="15">
        <f>IF(L109="","",IF(L109&lt;=4,15,IF(L109&lt;=7.5,30,60)))</f>
      </c>
      <c r="N109" s="8">
        <f>IF(L109="","",IF(N(I109)&lt;M109,"Eksik ara","Uygun"))</f>
      </c>
      <c r="O109" s="14">
        <f>IF(OR(L109="",OFFSET(B109,-1,0)&lt;&gt;B109,OFFSET(K109,-1,0)=""),"",ROUND(((D109+G109)-(OFFSET(D109,-1,0)+OFFSET(G109,-1,0)+OFFSET(K109,-1,0)/24))*24,1))</f>
      </c>
      <c r="P109" s="8">
        <f>IF(L109="","",IF(L109&gt;11,"11 saat aşıldı",IF(AND(J109="Evet",L109&gt;7.5),"Gece 7,5 saat aşıldı",IF(AND(O109&lt;&gt;"",N(O109)&lt;11),"11 saatten az dinlenme","Uygun"))))</f>
      </c>
      <c r="Q109" s="16"/>
    </row>
    <row r="110" spans="1:17" x14ac:dyDescent="0.25">
      <c r="A110" s="6">
        <v>105</v>
      </c>
      <c r="B110" s="18"/>
      <c r="C110" s="8">
        <f>IF(B110="","",IFERROR(VLOOKUP(B110,'Çalışanlar'!$A$6:$C$45,2,FALSE),"Listede yok"))</f>
      </c>
      <c r="D110" s="19"/>
      <c r="E110" s="8">
        <f>IF(D110="","",CHOOSE(WEEKDAY(D110,2),"Pzt","Sal","Çar","Per","Cum","Cmt","Paz"))</f>
      </c>
      <c r="F110" s="10">
        <f>IF(D110="","",D110-WEEKDAY(D110,2)+1)</f>
      </c>
      <c r="G110" s="20"/>
      <c r="H110" s="20"/>
      <c r="I110" s="21"/>
      <c r="J110" s="22"/>
      <c r="K110" s="14">
        <f>IF(OR(G110="",H110=""),"",ROUND(MOD(H110-G110,1)*24,2))</f>
      </c>
      <c r="L110" s="14">
        <f>IF(K110="","",MAX(0,K110-N(I110)/60))</f>
      </c>
      <c r="M110" s="15">
        <f>IF(L110="","",IF(L110&lt;=4,15,IF(L110&lt;=7.5,30,60)))</f>
      </c>
      <c r="N110" s="8">
        <f>IF(L110="","",IF(N(I110)&lt;M110,"Eksik ara","Uygun"))</f>
      </c>
      <c r="O110" s="14">
        <f>IF(OR(L110="",OFFSET(B110,-1,0)&lt;&gt;B110,OFFSET(K110,-1,0)=""),"",ROUND(((D110+G110)-(OFFSET(D110,-1,0)+OFFSET(G110,-1,0)+OFFSET(K110,-1,0)/24))*24,1))</f>
      </c>
      <c r="P110" s="8">
        <f>IF(L110="","",IF(L110&gt;11,"11 saat aşıldı",IF(AND(J110="Evet",L110&gt;7.5),"Gece 7,5 saat aşıldı",IF(AND(O110&lt;&gt;"",N(O110)&lt;11),"11 saatten az dinlenme","Uygun"))))</f>
      </c>
      <c r="Q110" s="16"/>
    </row>
    <row r="111" spans="1:17" x14ac:dyDescent="0.25">
      <c r="A111" s="6">
        <v>106</v>
      </c>
      <c r="B111" s="18"/>
      <c r="C111" s="8">
        <f>IF(B111="","",IFERROR(VLOOKUP(B111,'Çalışanlar'!$A$6:$C$45,2,FALSE),"Listede yok"))</f>
      </c>
      <c r="D111" s="19"/>
      <c r="E111" s="8">
        <f>IF(D111="","",CHOOSE(WEEKDAY(D111,2),"Pzt","Sal","Çar","Per","Cum","Cmt","Paz"))</f>
      </c>
      <c r="F111" s="10">
        <f>IF(D111="","",D111-WEEKDAY(D111,2)+1)</f>
      </c>
      <c r="G111" s="20"/>
      <c r="H111" s="20"/>
      <c r="I111" s="21"/>
      <c r="J111" s="22"/>
      <c r="K111" s="14">
        <f>IF(OR(G111="",H111=""),"",ROUND(MOD(H111-G111,1)*24,2))</f>
      </c>
      <c r="L111" s="14">
        <f>IF(K111="","",MAX(0,K111-N(I111)/60))</f>
      </c>
      <c r="M111" s="15">
        <f>IF(L111="","",IF(L111&lt;=4,15,IF(L111&lt;=7.5,30,60)))</f>
      </c>
      <c r="N111" s="8">
        <f>IF(L111="","",IF(N(I111)&lt;M111,"Eksik ara","Uygun"))</f>
      </c>
      <c r="O111" s="14">
        <f>IF(OR(L111="",OFFSET(B111,-1,0)&lt;&gt;B111,OFFSET(K111,-1,0)=""),"",ROUND(((D111+G111)-(OFFSET(D111,-1,0)+OFFSET(G111,-1,0)+OFFSET(K111,-1,0)/24))*24,1))</f>
      </c>
      <c r="P111" s="8">
        <f>IF(L111="","",IF(L111&gt;11,"11 saat aşıldı",IF(AND(J111="Evet",L111&gt;7.5),"Gece 7,5 saat aşıldı",IF(AND(O111&lt;&gt;"",N(O111)&lt;11),"11 saatten az dinlenme","Uygun"))))</f>
      </c>
      <c r="Q111" s="16"/>
    </row>
    <row r="112" spans="1:17" x14ac:dyDescent="0.25">
      <c r="A112" s="6">
        <v>107</v>
      </c>
      <c r="B112" s="18"/>
      <c r="C112" s="8">
        <f>IF(B112="","",IFERROR(VLOOKUP(B112,'Çalışanlar'!$A$6:$C$45,2,FALSE),"Listede yok"))</f>
      </c>
      <c r="D112" s="19"/>
      <c r="E112" s="8">
        <f>IF(D112="","",CHOOSE(WEEKDAY(D112,2),"Pzt","Sal","Çar","Per","Cum","Cmt","Paz"))</f>
      </c>
      <c r="F112" s="10">
        <f>IF(D112="","",D112-WEEKDAY(D112,2)+1)</f>
      </c>
      <c r="G112" s="20"/>
      <c r="H112" s="20"/>
      <c r="I112" s="21"/>
      <c r="J112" s="22"/>
      <c r="K112" s="14">
        <f>IF(OR(G112="",H112=""),"",ROUND(MOD(H112-G112,1)*24,2))</f>
      </c>
      <c r="L112" s="14">
        <f>IF(K112="","",MAX(0,K112-N(I112)/60))</f>
      </c>
      <c r="M112" s="15">
        <f>IF(L112="","",IF(L112&lt;=4,15,IF(L112&lt;=7.5,30,60)))</f>
      </c>
      <c r="N112" s="8">
        <f>IF(L112="","",IF(N(I112)&lt;M112,"Eksik ara","Uygun"))</f>
      </c>
      <c r="O112" s="14">
        <f>IF(OR(L112="",OFFSET(B112,-1,0)&lt;&gt;B112,OFFSET(K112,-1,0)=""),"",ROUND(((D112+G112)-(OFFSET(D112,-1,0)+OFFSET(G112,-1,0)+OFFSET(K112,-1,0)/24))*24,1))</f>
      </c>
      <c r="P112" s="8">
        <f>IF(L112="","",IF(L112&gt;11,"11 saat aşıldı",IF(AND(J112="Evet",L112&gt;7.5),"Gece 7,5 saat aşıldı",IF(AND(O112&lt;&gt;"",N(O112)&lt;11),"11 saatten az dinlenme","Uygun"))))</f>
      </c>
      <c r="Q112" s="16"/>
    </row>
    <row r="113" spans="1:17" x14ac:dyDescent="0.25">
      <c r="A113" s="6">
        <v>108</v>
      </c>
      <c r="B113" s="18"/>
      <c r="C113" s="8">
        <f>IF(B113="","",IFERROR(VLOOKUP(B113,'Çalışanlar'!$A$6:$C$45,2,FALSE),"Listede yok"))</f>
      </c>
      <c r="D113" s="19"/>
      <c r="E113" s="8">
        <f>IF(D113="","",CHOOSE(WEEKDAY(D113,2),"Pzt","Sal","Çar","Per","Cum","Cmt","Paz"))</f>
      </c>
      <c r="F113" s="10">
        <f>IF(D113="","",D113-WEEKDAY(D113,2)+1)</f>
      </c>
      <c r="G113" s="20"/>
      <c r="H113" s="20"/>
      <c r="I113" s="21"/>
      <c r="J113" s="22"/>
      <c r="K113" s="14">
        <f>IF(OR(G113="",H113=""),"",ROUND(MOD(H113-G113,1)*24,2))</f>
      </c>
      <c r="L113" s="14">
        <f>IF(K113="","",MAX(0,K113-N(I113)/60))</f>
      </c>
      <c r="M113" s="15">
        <f>IF(L113="","",IF(L113&lt;=4,15,IF(L113&lt;=7.5,30,60)))</f>
      </c>
      <c r="N113" s="8">
        <f>IF(L113="","",IF(N(I113)&lt;M113,"Eksik ara","Uygun"))</f>
      </c>
      <c r="O113" s="14">
        <f>IF(OR(L113="",OFFSET(B113,-1,0)&lt;&gt;B113,OFFSET(K113,-1,0)=""),"",ROUND(((D113+G113)-(OFFSET(D113,-1,0)+OFFSET(G113,-1,0)+OFFSET(K113,-1,0)/24))*24,1))</f>
      </c>
      <c r="P113" s="8">
        <f>IF(L113="","",IF(L113&gt;11,"11 saat aşıldı",IF(AND(J113="Evet",L113&gt;7.5),"Gece 7,5 saat aşıldı",IF(AND(O113&lt;&gt;"",N(O113)&lt;11),"11 saatten az dinlenme","Uygun"))))</f>
      </c>
      <c r="Q113" s="16"/>
    </row>
    <row r="114" spans="1:17" x14ac:dyDescent="0.25">
      <c r="A114" s="6">
        <v>109</v>
      </c>
      <c r="B114" s="18"/>
      <c r="C114" s="8">
        <f>IF(B114="","",IFERROR(VLOOKUP(B114,'Çalışanlar'!$A$6:$C$45,2,FALSE),"Listede yok"))</f>
      </c>
      <c r="D114" s="19"/>
      <c r="E114" s="8">
        <f>IF(D114="","",CHOOSE(WEEKDAY(D114,2),"Pzt","Sal","Çar","Per","Cum","Cmt","Paz"))</f>
      </c>
      <c r="F114" s="10">
        <f>IF(D114="","",D114-WEEKDAY(D114,2)+1)</f>
      </c>
      <c r="G114" s="20"/>
      <c r="H114" s="20"/>
      <c r="I114" s="21"/>
      <c r="J114" s="22"/>
      <c r="K114" s="14">
        <f>IF(OR(G114="",H114=""),"",ROUND(MOD(H114-G114,1)*24,2))</f>
      </c>
      <c r="L114" s="14">
        <f>IF(K114="","",MAX(0,K114-N(I114)/60))</f>
      </c>
      <c r="M114" s="15">
        <f>IF(L114="","",IF(L114&lt;=4,15,IF(L114&lt;=7.5,30,60)))</f>
      </c>
      <c r="N114" s="8">
        <f>IF(L114="","",IF(N(I114)&lt;M114,"Eksik ara","Uygun"))</f>
      </c>
      <c r="O114" s="14">
        <f>IF(OR(L114="",OFFSET(B114,-1,0)&lt;&gt;B114,OFFSET(K114,-1,0)=""),"",ROUND(((D114+G114)-(OFFSET(D114,-1,0)+OFFSET(G114,-1,0)+OFFSET(K114,-1,0)/24))*24,1))</f>
      </c>
      <c r="P114" s="8">
        <f>IF(L114="","",IF(L114&gt;11,"11 saat aşıldı",IF(AND(J114="Evet",L114&gt;7.5),"Gece 7,5 saat aşıldı",IF(AND(O114&lt;&gt;"",N(O114)&lt;11),"11 saatten az dinlenme","Uygun"))))</f>
      </c>
      <c r="Q114" s="16"/>
    </row>
    <row r="115" spans="1:17" x14ac:dyDescent="0.25">
      <c r="A115" s="6">
        <v>110</v>
      </c>
      <c r="B115" s="18"/>
      <c r="C115" s="8">
        <f>IF(B115="","",IFERROR(VLOOKUP(B115,'Çalışanlar'!$A$6:$C$45,2,FALSE),"Listede yok"))</f>
      </c>
      <c r="D115" s="19"/>
      <c r="E115" s="8">
        <f>IF(D115="","",CHOOSE(WEEKDAY(D115,2),"Pzt","Sal","Çar","Per","Cum","Cmt","Paz"))</f>
      </c>
      <c r="F115" s="10">
        <f>IF(D115="","",D115-WEEKDAY(D115,2)+1)</f>
      </c>
      <c r="G115" s="20"/>
      <c r="H115" s="20"/>
      <c r="I115" s="21"/>
      <c r="J115" s="22"/>
      <c r="K115" s="14">
        <f>IF(OR(G115="",H115=""),"",ROUND(MOD(H115-G115,1)*24,2))</f>
      </c>
      <c r="L115" s="14">
        <f>IF(K115="","",MAX(0,K115-N(I115)/60))</f>
      </c>
      <c r="M115" s="15">
        <f>IF(L115="","",IF(L115&lt;=4,15,IF(L115&lt;=7.5,30,60)))</f>
      </c>
      <c r="N115" s="8">
        <f>IF(L115="","",IF(N(I115)&lt;M115,"Eksik ara","Uygun"))</f>
      </c>
      <c r="O115" s="14">
        <f>IF(OR(L115="",OFFSET(B115,-1,0)&lt;&gt;B115,OFFSET(K115,-1,0)=""),"",ROUND(((D115+G115)-(OFFSET(D115,-1,0)+OFFSET(G115,-1,0)+OFFSET(K115,-1,0)/24))*24,1))</f>
      </c>
      <c r="P115" s="8">
        <f>IF(L115="","",IF(L115&gt;11,"11 saat aşıldı",IF(AND(J115="Evet",L115&gt;7.5),"Gece 7,5 saat aşıldı",IF(AND(O115&lt;&gt;"",N(O115)&lt;11),"11 saatten az dinlenme","Uygun"))))</f>
      </c>
      <c r="Q115" s="16"/>
    </row>
    <row r="116" spans="1:17" x14ac:dyDescent="0.25">
      <c r="A116" s="6">
        <v>111</v>
      </c>
      <c r="B116" s="18"/>
      <c r="C116" s="8">
        <f>IF(B116="","",IFERROR(VLOOKUP(B116,'Çalışanlar'!$A$6:$C$45,2,FALSE),"Listede yok"))</f>
      </c>
      <c r="D116" s="19"/>
      <c r="E116" s="8">
        <f>IF(D116="","",CHOOSE(WEEKDAY(D116,2),"Pzt","Sal","Çar","Per","Cum","Cmt","Paz"))</f>
      </c>
      <c r="F116" s="10">
        <f>IF(D116="","",D116-WEEKDAY(D116,2)+1)</f>
      </c>
      <c r="G116" s="20"/>
      <c r="H116" s="20"/>
      <c r="I116" s="21"/>
      <c r="J116" s="22"/>
      <c r="K116" s="14">
        <f>IF(OR(G116="",H116=""),"",ROUND(MOD(H116-G116,1)*24,2))</f>
      </c>
      <c r="L116" s="14">
        <f>IF(K116="","",MAX(0,K116-N(I116)/60))</f>
      </c>
      <c r="M116" s="15">
        <f>IF(L116="","",IF(L116&lt;=4,15,IF(L116&lt;=7.5,30,60)))</f>
      </c>
      <c r="N116" s="8">
        <f>IF(L116="","",IF(N(I116)&lt;M116,"Eksik ara","Uygun"))</f>
      </c>
      <c r="O116" s="14">
        <f>IF(OR(L116="",OFFSET(B116,-1,0)&lt;&gt;B116,OFFSET(K116,-1,0)=""),"",ROUND(((D116+G116)-(OFFSET(D116,-1,0)+OFFSET(G116,-1,0)+OFFSET(K116,-1,0)/24))*24,1))</f>
      </c>
      <c r="P116" s="8">
        <f>IF(L116="","",IF(L116&gt;11,"11 saat aşıldı",IF(AND(J116="Evet",L116&gt;7.5),"Gece 7,5 saat aşıldı",IF(AND(O116&lt;&gt;"",N(O116)&lt;11),"11 saatten az dinlenme","Uygun"))))</f>
      </c>
      <c r="Q116" s="16"/>
    </row>
    <row r="117" spans="1:17" x14ac:dyDescent="0.25">
      <c r="A117" s="6">
        <v>112</v>
      </c>
      <c r="B117" s="18"/>
      <c r="C117" s="8">
        <f>IF(B117="","",IFERROR(VLOOKUP(B117,'Çalışanlar'!$A$6:$C$45,2,FALSE),"Listede yok"))</f>
      </c>
      <c r="D117" s="19"/>
      <c r="E117" s="8">
        <f>IF(D117="","",CHOOSE(WEEKDAY(D117,2),"Pzt","Sal","Çar","Per","Cum","Cmt","Paz"))</f>
      </c>
      <c r="F117" s="10">
        <f>IF(D117="","",D117-WEEKDAY(D117,2)+1)</f>
      </c>
      <c r="G117" s="20"/>
      <c r="H117" s="20"/>
      <c r="I117" s="21"/>
      <c r="J117" s="22"/>
      <c r="K117" s="14">
        <f>IF(OR(G117="",H117=""),"",ROUND(MOD(H117-G117,1)*24,2))</f>
      </c>
      <c r="L117" s="14">
        <f>IF(K117="","",MAX(0,K117-N(I117)/60))</f>
      </c>
      <c r="M117" s="15">
        <f>IF(L117="","",IF(L117&lt;=4,15,IF(L117&lt;=7.5,30,60)))</f>
      </c>
      <c r="N117" s="8">
        <f>IF(L117="","",IF(N(I117)&lt;M117,"Eksik ara","Uygun"))</f>
      </c>
      <c r="O117" s="14">
        <f>IF(OR(L117="",OFFSET(B117,-1,0)&lt;&gt;B117,OFFSET(K117,-1,0)=""),"",ROUND(((D117+G117)-(OFFSET(D117,-1,0)+OFFSET(G117,-1,0)+OFFSET(K117,-1,0)/24))*24,1))</f>
      </c>
      <c r="P117" s="8">
        <f>IF(L117="","",IF(L117&gt;11,"11 saat aşıldı",IF(AND(J117="Evet",L117&gt;7.5),"Gece 7,5 saat aşıldı",IF(AND(O117&lt;&gt;"",N(O117)&lt;11),"11 saatten az dinlenme","Uygun"))))</f>
      </c>
      <c r="Q117" s="16"/>
    </row>
    <row r="118" spans="1:17" x14ac:dyDescent="0.25">
      <c r="A118" s="6">
        <v>113</v>
      </c>
      <c r="B118" s="18"/>
      <c r="C118" s="8">
        <f>IF(B118="","",IFERROR(VLOOKUP(B118,'Çalışanlar'!$A$6:$C$45,2,FALSE),"Listede yok"))</f>
      </c>
      <c r="D118" s="19"/>
      <c r="E118" s="8">
        <f>IF(D118="","",CHOOSE(WEEKDAY(D118,2),"Pzt","Sal","Çar","Per","Cum","Cmt","Paz"))</f>
      </c>
      <c r="F118" s="10">
        <f>IF(D118="","",D118-WEEKDAY(D118,2)+1)</f>
      </c>
      <c r="G118" s="20"/>
      <c r="H118" s="20"/>
      <c r="I118" s="21"/>
      <c r="J118" s="22"/>
      <c r="K118" s="14">
        <f>IF(OR(G118="",H118=""),"",ROUND(MOD(H118-G118,1)*24,2))</f>
      </c>
      <c r="L118" s="14">
        <f>IF(K118="","",MAX(0,K118-N(I118)/60))</f>
      </c>
      <c r="M118" s="15">
        <f>IF(L118="","",IF(L118&lt;=4,15,IF(L118&lt;=7.5,30,60)))</f>
      </c>
      <c r="N118" s="8">
        <f>IF(L118="","",IF(N(I118)&lt;M118,"Eksik ara","Uygun"))</f>
      </c>
      <c r="O118" s="14">
        <f>IF(OR(L118="",OFFSET(B118,-1,0)&lt;&gt;B118,OFFSET(K118,-1,0)=""),"",ROUND(((D118+G118)-(OFFSET(D118,-1,0)+OFFSET(G118,-1,0)+OFFSET(K118,-1,0)/24))*24,1))</f>
      </c>
      <c r="P118" s="8">
        <f>IF(L118="","",IF(L118&gt;11,"11 saat aşıldı",IF(AND(J118="Evet",L118&gt;7.5),"Gece 7,5 saat aşıldı",IF(AND(O118&lt;&gt;"",N(O118)&lt;11),"11 saatten az dinlenme","Uygun"))))</f>
      </c>
      <c r="Q118" s="16"/>
    </row>
    <row r="119" spans="1:17" x14ac:dyDescent="0.25">
      <c r="A119" s="6">
        <v>114</v>
      </c>
      <c r="B119" s="18"/>
      <c r="C119" s="8">
        <f>IF(B119="","",IFERROR(VLOOKUP(B119,'Çalışanlar'!$A$6:$C$45,2,FALSE),"Listede yok"))</f>
      </c>
      <c r="D119" s="19"/>
      <c r="E119" s="8">
        <f>IF(D119="","",CHOOSE(WEEKDAY(D119,2),"Pzt","Sal","Çar","Per","Cum","Cmt","Paz"))</f>
      </c>
      <c r="F119" s="10">
        <f>IF(D119="","",D119-WEEKDAY(D119,2)+1)</f>
      </c>
      <c r="G119" s="20"/>
      <c r="H119" s="20"/>
      <c r="I119" s="21"/>
      <c r="J119" s="22"/>
      <c r="K119" s="14">
        <f>IF(OR(G119="",H119=""),"",ROUND(MOD(H119-G119,1)*24,2))</f>
      </c>
      <c r="L119" s="14">
        <f>IF(K119="","",MAX(0,K119-N(I119)/60))</f>
      </c>
      <c r="M119" s="15">
        <f>IF(L119="","",IF(L119&lt;=4,15,IF(L119&lt;=7.5,30,60)))</f>
      </c>
      <c r="N119" s="8">
        <f>IF(L119="","",IF(N(I119)&lt;M119,"Eksik ara","Uygun"))</f>
      </c>
      <c r="O119" s="14">
        <f>IF(OR(L119="",OFFSET(B119,-1,0)&lt;&gt;B119,OFFSET(K119,-1,0)=""),"",ROUND(((D119+G119)-(OFFSET(D119,-1,0)+OFFSET(G119,-1,0)+OFFSET(K119,-1,0)/24))*24,1))</f>
      </c>
      <c r="P119" s="8">
        <f>IF(L119="","",IF(L119&gt;11,"11 saat aşıldı",IF(AND(J119="Evet",L119&gt;7.5),"Gece 7,5 saat aşıldı",IF(AND(O119&lt;&gt;"",N(O119)&lt;11),"11 saatten az dinlenme","Uygun"))))</f>
      </c>
      <c r="Q119" s="16"/>
    </row>
    <row r="120" spans="1:17" x14ac:dyDescent="0.25">
      <c r="A120" s="6">
        <v>115</v>
      </c>
      <c r="B120" s="18"/>
      <c r="C120" s="8">
        <f>IF(B120="","",IFERROR(VLOOKUP(B120,'Çalışanlar'!$A$6:$C$45,2,FALSE),"Listede yok"))</f>
      </c>
      <c r="D120" s="19"/>
      <c r="E120" s="8">
        <f>IF(D120="","",CHOOSE(WEEKDAY(D120,2),"Pzt","Sal","Çar","Per","Cum","Cmt","Paz"))</f>
      </c>
      <c r="F120" s="10">
        <f>IF(D120="","",D120-WEEKDAY(D120,2)+1)</f>
      </c>
      <c r="G120" s="20"/>
      <c r="H120" s="20"/>
      <c r="I120" s="21"/>
      <c r="J120" s="22"/>
      <c r="K120" s="14">
        <f>IF(OR(G120="",H120=""),"",ROUND(MOD(H120-G120,1)*24,2))</f>
      </c>
      <c r="L120" s="14">
        <f>IF(K120="","",MAX(0,K120-N(I120)/60))</f>
      </c>
      <c r="M120" s="15">
        <f>IF(L120="","",IF(L120&lt;=4,15,IF(L120&lt;=7.5,30,60)))</f>
      </c>
      <c r="N120" s="8">
        <f>IF(L120="","",IF(N(I120)&lt;M120,"Eksik ara","Uygun"))</f>
      </c>
      <c r="O120" s="14">
        <f>IF(OR(L120="",OFFSET(B120,-1,0)&lt;&gt;B120,OFFSET(K120,-1,0)=""),"",ROUND(((D120+G120)-(OFFSET(D120,-1,0)+OFFSET(G120,-1,0)+OFFSET(K120,-1,0)/24))*24,1))</f>
      </c>
      <c r="P120" s="8">
        <f>IF(L120="","",IF(L120&gt;11,"11 saat aşıldı",IF(AND(J120="Evet",L120&gt;7.5),"Gece 7,5 saat aşıldı",IF(AND(O120&lt;&gt;"",N(O120)&lt;11),"11 saatten az dinlenme","Uygun"))))</f>
      </c>
      <c r="Q120" s="16"/>
    </row>
    <row r="121" spans="1:17" x14ac:dyDescent="0.25">
      <c r="A121" s="6">
        <v>116</v>
      </c>
      <c r="B121" s="18"/>
      <c r="C121" s="8">
        <f>IF(B121="","",IFERROR(VLOOKUP(B121,'Çalışanlar'!$A$6:$C$45,2,FALSE),"Listede yok"))</f>
      </c>
      <c r="D121" s="19"/>
      <c r="E121" s="8">
        <f>IF(D121="","",CHOOSE(WEEKDAY(D121,2),"Pzt","Sal","Çar","Per","Cum","Cmt","Paz"))</f>
      </c>
      <c r="F121" s="10">
        <f>IF(D121="","",D121-WEEKDAY(D121,2)+1)</f>
      </c>
      <c r="G121" s="20"/>
      <c r="H121" s="20"/>
      <c r="I121" s="21"/>
      <c r="J121" s="22"/>
      <c r="K121" s="14">
        <f>IF(OR(G121="",H121=""),"",ROUND(MOD(H121-G121,1)*24,2))</f>
      </c>
      <c r="L121" s="14">
        <f>IF(K121="","",MAX(0,K121-N(I121)/60))</f>
      </c>
      <c r="M121" s="15">
        <f>IF(L121="","",IF(L121&lt;=4,15,IF(L121&lt;=7.5,30,60)))</f>
      </c>
      <c r="N121" s="8">
        <f>IF(L121="","",IF(N(I121)&lt;M121,"Eksik ara","Uygun"))</f>
      </c>
      <c r="O121" s="14">
        <f>IF(OR(L121="",OFFSET(B121,-1,0)&lt;&gt;B121,OFFSET(K121,-1,0)=""),"",ROUND(((D121+G121)-(OFFSET(D121,-1,0)+OFFSET(G121,-1,0)+OFFSET(K121,-1,0)/24))*24,1))</f>
      </c>
      <c r="P121" s="8">
        <f>IF(L121="","",IF(L121&gt;11,"11 saat aşıldı",IF(AND(J121="Evet",L121&gt;7.5),"Gece 7,5 saat aşıldı",IF(AND(O121&lt;&gt;"",N(O121)&lt;11),"11 saatten az dinlenme","Uygun"))))</f>
      </c>
      <c r="Q121" s="16"/>
    </row>
    <row r="122" spans="1:17" x14ac:dyDescent="0.25">
      <c r="A122" s="6">
        <v>117</v>
      </c>
      <c r="B122" s="18"/>
      <c r="C122" s="8">
        <f>IF(B122="","",IFERROR(VLOOKUP(B122,'Çalışanlar'!$A$6:$C$45,2,FALSE),"Listede yok"))</f>
      </c>
      <c r="D122" s="19"/>
      <c r="E122" s="8">
        <f>IF(D122="","",CHOOSE(WEEKDAY(D122,2),"Pzt","Sal","Çar","Per","Cum","Cmt","Paz"))</f>
      </c>
      <c r="F122" s="10">
        <f>IF(D122="","",D122-WEEKDAY(D122,2)+1)</f>
      </c>
      <c r="G122" s="20"/>
      <c r="H122" s="20"/>
      <c r="I122" s="21"/>
      <c r="J122" s="22"/>
      <c r="K122" s="14">
        <f>IF(OR(G122="",H122=""),"",ROUND(MOD(H122-G122,1)*24,2))</f>
      </c>
      <c r="L122" s="14">
        <f>IF(K122="","",MAX(0,K122-N(I122)/60))</f>
      </c>
      <c r="M122" s="15">
        <f>IF(L122="","",IF(L122&lt;=4,15,IF(L122&lt;=7.5,30,60)))</f>
      </c>
      <c r="N122" s="8">
        <f>IF(L122="","",IF(N(I122)&lt;M122,"Eksik ara","Uygun"))</f>
      </c>
      <c r="O122" s="14">
        <f>IF(OR(L122="",OFFSET(B122,-1,0)&lt;&gt;B122,OFFSET(K122,-1,0)=""),"",ROUND(((D122+G122)-(OFFSET(D122,-1,0)+OFFSET(G122,-1,0)+OFFSET(K122,-1,0)/24))*24,1))</f>
      </c>
      <c r="P122" s="8">
        <f>IF(L122="","",IF(L122&gt;11,"11 saat aşıldı",IF(AND(J122="Evet",L122&gt;7.5),"Gece 7,5 saat aşıldı",IF(AND(O122&lt;&gt;"",N(O122)&lt;11),"11 saatten az dinlenme","Uygun"))))</f>
      </c>
      <c r="Q122" s="16"/>
    </row>
    <row r="123" spans="1:17" x14ac:dyDescent="0.25">
      <c r="A123" s="6">
        <v>118</v>
      </c>
      <c r="B123" s="18"/>
      <c r="C123" s="8">
        <f>IF(B123="","",IFERROR(VLOOKUP(B123,'Çalışanlar'!$A$6:$C$45,2,FALSE),"Listede yok"))</f>
      </c>
      <c r="D123" s="19"/>
      <c r="E123" s="8">
        <f>IF(D123="","",CHOOSE(WEEKDAY(D123,2),"Pzt","Sal","Çar","Per","Cum","Cmt","Paz"))</f>
      </c>
      <c r="F123" s="10">
        <f>IF(D123="","",D123-WEEKDAY(D123,2)+1)</f>
      </c>
      <c r="G123" s="20"/>
      <c r="H123" s="20"/>
      <c r="I123" s="21"/>
      <c r="J123" s="22"/>
      <c r="K123" s="14">
        <f>IF(OR(G123="",H123=""),"",ROUND(MOD(H123-G123,1)*24,2))</f>
      </c>
      <c r="L123" s="14">
        <f>IF(K123="","",MAX(0,K123-N(I123)/60))</f>
      </c>
      <c r="M123" s="15">
        <f>IF(L123="","",IF(L123&lt;=4,15,IF(L123&lt;=7.5,30,60)))</f>
      </c>
      <c r="N123" s="8">
        <f>IF(L123="","",IF(N(I123)&lt;M123,"Eksik ara","Uygun"))</f>
      </c>
      <c r="O123" s="14">
        <f>IF(OR(L123="",OFFSET(B123,-1,0)&lt;&gt;B123,OFFSET(K123,-1,0)=""),"",ROUND(((D123+G123)-(OFFSET(D123,-1,0)+OFFSET(G123,-1,0)+OFFSET(K123,-1,0)/24))*24,1))</f>
      </c>
      <c r="P123" s="8">
        <f>IF(L123="","",IF(L123&gt;11,"11 saat aşıldı",IF(AND(J123="Evet",L123&gt;7.5),"Gece 7,5 saat aşıldı",IF(AND(O123&lt;&gt;"",N(O123)&lt;11),"11 saatten az dinlenme","Uygun"))))</f>
      </c>
      <c r="Q123" s="16"/>
    </row>
    <row r="124" spans="1:17" x14ac:dyDescent="0.25">
      <c r="A124" s="6">
        <v>119</v>
      </c>
      <c r="B124" s="18"/>
      <c r="C124" s="8">
        <f>IF(B124="","",IFERROR(VLOOKUP(B124,'Çalışanlar'!$A$6:$C$45,2,FALSE),"Listede yok"))</f>
      </c>
      <c r="D124" s="19"/>
      <c r="E124" s="8">
        <f>IF(D124="","",CHOOSE(WEEKDAY(D124,2),"Pzt","Sal","Çar","Per","Cum","Cmt","Paz"))</f>
      </c>
      <c r="F124" s="10">
        <f>IF(D124="","",D124-WEEKDAY(D124,2)+1)</f>
      </c>
      <c r="G124" s="20"/>
      <c r="H124" s="20"/>
      <c r="I124" s="21"/>
      <c r="J124" s="22"/>
      <c r="K124" s="14">
        <f>IF(OR(G124="",H124=""),"",ROUND(MOD(H124-G124,1)*24,2))</f>
      </c>
      <c r="L124" s="14">
        <f>IF(K124="","",MAX(0,K124-N(I124)/60))</f>
      </c>
      <c r="M124" s="15">
        <f>IF(L124="","",IF(L124&lt;=4,15,IF(L124&lt;=7.5,30,60)))</f>
      </c>
      <c r="N124" s="8">
        <f>IF(L124="","",IF(N(I124)&lt;M124,"Eksik ara","Uygun"))</f>
      </c>
      <c r="O124" s="14">
        <f>IF(OR(L124="",OFFSET(B124,-1,0)&lt;&gt;B124,OFFSET(K124,-1,0)=""),"",ROUND(((D124+G124)-(OFFSET(D124,-1,0)+OFFSET(G124,-1,0)+OFFSET(K124,-1,0)/24))*24,1))</f>
      </c>
      <c r="P124" s="8">
        <f>IF(L124="","",IF(L124&gt;11,"11 saat aşıldı",IF(AND(J124="Evet",L124&gt;7.5),"Gece 7,5 saat aşıldı",IF(AND(O124&lt;&gt;"",N(O124)&lt;11),"11 saatten az dinlenme","Uygun"))))</f>
      </c>
      <c r="Q124" s="16"/>
    </row>
    <row r="125" spans="1:17" x14ac:dyDescent="0.25">
      <c r="A125" s="6">
        <v>120</v>
      </c>
      <c r="B125" s="18"/>
      <c r="C125" s="8">
        <f>IF(B125="","",IFERROR(VLOOKUP(B125,'Çalışanlar'!$A$6:$C$45,2,FALSE),"Listede yok"))</f>
      </c>
      <c r="D125" s="19"/>
      <c r="E125" s="8">
        <f>IF(D125="","",CHOOSE(WEEKDAY(D125,2),"Pzt","Sal","Çar","Per","Cum","Cmt","Paz"))</f>
      </c>
      <c r="F125" s="10">
        <f>IF(D125="","",D125-WEEKDAY(D125,2)+1)</f>
      </c>
      <c r="G125" s="20"/>
      <c r="H125" s="20"/>
      <c r="I125" s="21"/>
      <c r="J125" s="22"/>
      <c r="K125" s="14">
        <f>IF(OR(G125="",H125=""),"",ROUND(MOD(H125-G125,1)*24,2))</f>
      </c>
      <c r="L125" s="14">
        <f>IF(K125="","",MAX(0,K125-N(I125)/60))</f>
      </c>
      <c r="M125" s="15">
        <f>IF(L125="","",IF(L125&lt;=4,15,IF(L125&lt;=7.5,30,60)))</f>
      </c>
      <c r="N125" s="8">
        <f>IF(L125="","",IF(N(I125)&lt;M125,"Eksik ara","Uygun"))</f>
      </c>
      <c r="O125" s="14">
        <f>IF(OR(L125="",OFFSET(B125,-1,0)&lt;&gt;B125,OFFSET(K125,-1,0)=""),"",ROUND(((D125+G125)-(OFFSET(D125,-1,0)+OFFSET(G125,-1,0)+OFFSET(K125,-1,0)/24))*24,1))</f>
      </c>
      <c r="P125" s="8">
        <f>IF(L125="","",IF(L125&gt;11,"11 saat aşıldı",IF(AND(J125="Evet",L125&gt;7.5),"Gece 7,5 saat aşıldı",IF(AND(O125&lt;&gt;"",N(O125)&lt;11),"11 saatten az dinlenme","Uygun"))))</f>
      </c>
      <c r="Q125" s="16"/>
    </row>
    <row r="126" spans="1:17" x14ac:dyDescent="0.25">
      <c r="A126" s="6">
        <v>121</v>
      </c>
      <c r="B126" s="18"/>
      <c r="C126" s="8">
        <f>IF(B126="","",IFERROR(VLOOKUP(B126,'Çalışanlar'!$A$6:$C$45,2,FALSE),"Listede yok"))</f>
      </c>
      <c r="D126" s="19"/>
      <c r="E126" s="8">
        <f>IF(D126="","",CHOOSE(WEEKDAY(D126,2),"Pzt","Sal","Çar","Per","Cum","Cmt","Paz"))</f>
      </c>
      <c r="F126" s="10">
        <f>IF(D126="","",D126-WEEKDAY(D126,2)+1)</f>
      </c>
      <c r="G126" s="20"/>
      <c r="H126" s="20"/>
      <c r="I126" s="21"/>
      <c r="J126" s="22"/>
      <c r="K126" s="14">
        <f>IF(OR(G126="",H126=""),"",ROUND(MOD(H126-G126,1)*24,2))</f>
      </c>
      <c r="L126" s="14">
        <f>IF(K126="","",MAX(0,K126-N(I126)/60))</f>
      </c>
      <c r="M126" s="15">
        <f>IF(L126="","",IF(L126&lt;=4,15,IF(L126&lt;=7.5,30,60)))</f>
      </c>
      <c r="N126" s="8">
        <f>IF(L126="","",IF(N(I126)&lt;M126,"Eksik ara","Uygun"))</f>
      </c>
      <c r="O126" s="14">
        <f>IF(OR(L126="",OFFSET(B126,-1,0)&lt;&gt;B126,OFFSET(K126,-1,0)=""),"",ROUND(((D126+G126)-(OFFSET(D126,-1,0)+OFFSET(G126,-1,0)+OFFSET(K126,-1,0)/24))*24,1))</f>
      </c>
      <c r="P126" s="8">
        <f>IF(L126="","",IF(L126&gt;11,"11 saat aşıldı",IF(AND(J126="Evet",L126&gt;7.5),"Gece 7,5 saat aşıldı",IF(AND(O126&lt;&gt;"",N(O126)&lt;11),"11 saatten az dinlenme","Uygun"))))</f>
      </c>
      <c r="Q126" s="16"/>
    </row>
    <row r="127" spans="1:17" x14ac:dyDescent="0.25">
      <c r="A127" s="6">
        <v>122</v>
      </c>
      <c r="B127" s="18"/>
      <c r="C127" s="8">
        <f>IF(B127="","",IFERROR(VLOOKUP(B127,'Çalışanlar'!$A$6:$C$45,2,FALSE),"Listede yok"))</f>
      </c>
      <c r="D127" s="19"/>
      <c r="E127" s="8">
        <f>IF(D127="","",CHOOSE(WEEKDAY(D127,2),"Pzt","Sal","Çar","Per","Cum","Cmt","Paz"))</f>
      </c>
      <c r="F127" s="10">
        <f>IF(D127="","",D127-WEEKDAY(D127,2)+1)</f>
      </c>
      <c r="G127" s="20"/>
      <c r="H127" s="20"/>
      <c r="I127" s="21"/>
      <c r="J127" s="22"/>
      <c r="K127" s="14">
        <f>IF(OR(G127="",H127=""),"",ROUND(MOD(H127-G127,1)*24,2))</f>
      </c>
      <c r="L127" s="14">
        <f>IF(K127="","",MAX(0,K127-N(I127)/60))</f>
      </c>
      <c r="M127" s="15">
        <f>IF(L127="","",IF(L127&lt;=4,15,IF(L127&lt;=7.5,30,60)))</f>
      </c>
      <c r="N127" s="8">
        <f>IF(L127="","",IF(N(I127)&lt;M127,"Eksik ara","Uygun"))</f>
      </c>
      <c r="O127" s="14">
        <f>IF(OR(L127="",OFFSET(B127,-1,0)&lt;&gt;B127,OFFSET(K127,-1,0)=""),"",ROUND(((D127+G127)-(OFFSET(D127,-1,0)+OFFSET(G127,-1,0)+OFFSET(K127,-1,0)/24))*24,1))</f>
      </c>
      <c r="P127" s="8">
        <f>IF(L127="","",IF(L127&gt;11,"11 saat aşıldı",IF(AND(J127="Evet",L127&gt;7.5),"Gece 7,5 saat aşıldı",IF(AND(O127&lt;&gt;"",N(O127)&lt;11),"11 saatten az dinlenme","Uygun"))))</f>
      </c>
      <c r="Q127" s="16"/>
    </row>
    <row r="128" spans="1:17" x14ac:dyDescent="0.25">
      <c r="A128" s="6">
        <v>123</v>
      </c>
      <c r="B128" s="18"/>
      <c r="C128" s="8">
        <f>IF(B128="","",IFERROR(VLOOKUP(B128,'Çalışanlar'!$A$6:$C$45,2,FALSE),"Listede yok"))</f>
      </c>
      <c r="D128" s="19"/>
      <c r="E128" s="8">
        <f>IF(D128="","",CHOOSE(WEEKDAY(D128,2),"Pzt","Sal","Çar","Per","Cum","Cmt","Paz"))</f>
      </c>
      <c r="F128" s="10">
        <f>IF(D128="","",D128-WEEKDAY(D128,2)+1)</f>
      </c>
      <c r="G128" s="20"/>
      <c r="H128" s="20"/>
      <c r="I128" s="21"/>
      <c r="J128" s="22"/>
      <c r="K128" s="14">
        <f>IF(OR(G128="",H128=""),"",ROUND(MOD(H128-G128,1)*24,2))</f>
      </c>
      <c r="L128" s="14">
        <f>IF(K128="","",MAX(0,K128-N(I128)/60))</f>
      </c>
      <c r="M128" s="15">
        <f>IF(L128="","",IF(L128&lt;=4,15,IF(L128&lt;=7.5,30,60)))</f>
      </c>
      <c r="N128" s="8">
        <f>IF(L128="","",IF(N(I128)&lt;M128,"Eksik ara","Uygun"))</f>
      </c>
      <c r="O128" s="14">
        <f>IF(OR(L128="",OFFSET(B128,-1,0)&lt;&gt;B128,OFFSET(K128,-1,0)=""),"",ROUND(((D128+G128)-(OFFSET(D128,-1,0)+OFFSET(G128,-1,0)+OFFSET(K128,-1,0)/24))*24,1))</f>
      </c>
      <c r="P128" s="8">
        <f>IF(L128="","",IF(L128&gt;11,"11 saat aşıldı",IF(AND(J128="Evet",L128&gt;7.5),"Gece 7,5 saat aşıldı",IF(AND(O128&lt;&gt;"",N(O128)&lt;11),"11 saatten az dinlenme","Uygun"))))</f>
      </c>
      <c r="Q128" s="16"/>
    </row>
    <row r="129" spans="1:17" x14ac:dyDescent="0.25">
      <c r="A129" s="6">
        <v>124</v>
      </c>
      <c r="B129" s="18"/>
      <c r="C129" s="8">
        <f>IF(B129="","",IFERROR(VLOOKUP(B129,'Çalışanlar'!$A$6:$C$45,2,FALSE),"Listede yok"))</f>
      </c>
      <c r="D129" s="19"/>
      <c r="E129" s="8">
        <f>IF(D129="","",CHOOSE(WEEKDAY(D129,2),"Pzt","Sal","Çar","Per","Cum","Cmt","Paz"))</f>
      </c>
      <c r="F129" s="10">
        <f>IF(D129="","",D129-WEEKDAY(D129,2)+1)</f>
      </c>
      <c r="G129" s="20"/>
      <c r="H129" s="20"/>
      <c r="I129" s="21"/>
      <c r="J129" s="22"/>
      <c r="K129" s="14">
        <f>IF(OR(G129="",H129=""),"",ROUND(MOD(H129-G129,1)*24,2))</f>
      </c>
      <c r="L129" s="14">
        <f>IF(K129="","",MAX(0,K129-N(I129)/60))</f>
      </c>
      <c r="M129" s="15">
        <f>IF(L129="","",IF(L129&lt;=4,15,IF(L129&lt;=7.5,30,60)))</f>
      </c>
      <c r="N129" s="8">
        <f>IF(L129="","",IF(N(I129)&lt;M129,"Eksik ara","Uygun"))</f>
      </c>
      <c r="O129" s="14">
        <f>IF(OR(L129="",OFFSET(B129,-1,0)&lt;&gt;B129,OFFSET(K129,-1,0)=""),"",ROUND(((D129+G129)-(OFFSET(D129,-1,0)+OFFSET(G129,-1,0)+OFFSET(K129,-1,0)/24))*24,1))</f>
      </c>
      <c r="P129" s="8">
        <f>IF(L129="","",IF(L129&gt;11,"11 saat aşıldı",IF(AND(J129="Evet",L129&gt;7.5),"Gece 7,5 saat aşıldı",IF(AND(O129&lt;&gt;"",N(O129)&lt;11),"11 saatten az dinlenme","Uygun"))))</f>
      </c>
      <c r="Q129" s="16"/>
    </row>
    <row r="130" spans="1:17" x14ac:dyDescent="0.25">
      <c r="A130" s="6">
        <v>125</v>
      </c>
      <c r="B130" s="18"/>
      <c r="C130" s="8">
        <f>IF(B130="","",IFERROR(VLOOKUP(B130,'Çalışanlar'!$A$6:$C$45,2,FALSE),"Listede yok"))</f>
      </c>
      <c r="D130" s="19"/>
      <c r="E130" s="8">
        <f>IF(D130="","",CHOOSE(WEEKDAY(D130,2),"Pzt","Sal","Çar","Per","Cum","Cmt","Paz"))</f>
      </c>
      <c r="F130" s="10">
        <f>IF(D130="","",D130-WEEKDAY(D130,2)+1)</f>
      </c>
      <c r="G130" s="20"/>
      <c r="H130" s="20"/>
      <c r="I130" s="21"/>
      <c r="J130" s="22"/>
      <c r="K130" s="14">
        <f>IF(OR(G130="",H130=""),"",ROUND(MOD(H130-G130,1)*24,2))</f>
      </c>
      <c r="L130" s="14">
        <f>IF(K130="","",MAX(0,K130-N(I130)/60))</f>
      </c>
      <c r="M130" s="15">
        <f>IF(L130="","",IF(L130&lt;=4,15,IF(L130&lt;=7.5,30,60)))</f>
      </c>
      <c r="N130" s="8">
        <f>IF(L130="","",IF(N(I130)&lt;M130,"Eksik ara","Uygun"))</f>
      </c>
      <c r="O130" s="14">
        <f>IF(OR(L130="",OFFSET(B130,-1,0)&lt;&gt;B130,OFFSET(K130,-1,0)=""),"",ROUND(((D130+G130)-(OFFSET(D130,-1,0)+OFFSET(G130,-1,0)+OFFSET(K130,-1,0)/24))*24,1))</f>
      </c>
      <c r="P130" s="8">
        <f>IF(L130="","",IF(L130&gt;11,"11 saat aşıldı",IF(AND(J130="Evet",L130&gt;7.5),"Gece 7,5 saat aşıldı",IF(AND(O130&lt;&gt;"",N(O130)&lt;11),"11 saatten az dinlenme","Uygun"))))</f>
      </c>
      <c r="Q130" s="16"/>
    </row>
    <row r="131" spans="1:17" x14ac:dyDescent="0.25">
      <c r="A131" s="6">
        <v>126</v>
      </c>
      <c r="B131" s="18"/>
      <c r="C131" s="8">
        <f>IF(B131="","",IFERROR(VLOOKUP(B131,'Çalışanlar'!$A$6:$C$45,2,FALSE),"Listede yok"))</f>
      </c>
      <c r="D131" s="19"/>
      <c r="E131" s="8">
        <f>IF(D131="","",CHOOSE(WEEKDAY(D131,2),"Pzt","Sal","Çar","Per","Cum","Cmt","Paz"))</f>
      </c>
      <c r="F131" s="10">
        <f>IF(D131="","",D131-WEEKDAY(D131,2)+1)</f>
      </c>
      <c r="G131" s="20"/>
      <c r="H131" s="20"/>
      <c r="I131" s="21"/>
      <c r="J131" s="22"/>
      <c r="K131" s="14">
        <f>IF(OR(G131="",H131=""),"",ROUND(MOD(H131-G131,1)*24,2))</f>
      </c>
      <c r="L131" s="14">
        <f>IF(K131="","",MAX(0,K131-N(I131)/60))</f>
      </c>
      <c r="M131" s="15">
        <f>IF(L131="","",IF(L131&lt;=4,15,IF(L131&lt;=7.5,30,60)))</f>
      </c>
      <c r="N131" s="8">
        <f>IF(L131="","",IF(N(I131)&lt;M131,"Eksik ara","Uygun"))</f>
      </c>
      <c r="O131" s="14">
        <f>IF(OR(L131="",OFFSET(B131,-1,0)&lt;&gt;B131,OFFSET(K131,-1,0)=""),"",ROUND(((D131+G131)-(OFFSET(D131,-1,0)+OFFSET(G131,-1,0)+OFFSET(K131,-1,0)/24))*24,1))</f>
      </c>
      <c r="P131" s="8">
        <f>IF(L131="","",IF(L131&gt;11,"11 saat aşıldı",IF(AND(J131="Evet",L131&gt;7.5),"Gece 7,5 saat aşıldı",IF(AND(O131&lt;&gt;"",N(O131)&lt;11),"11 saatten az dinlenme","Uygun"))))</f>
      </c>
      <c r="Q131" s="16"/>
    </row>
    <row r="132" spans="1:17" x14ac:dyDescent="0.25">
      <c r="A132" s="6">
        <v>127</v>
      </c>
      <c r="B132" s="18"/>
      <c r="C132" s="8">
        <f>IF(B132="","",IFERROR(VLOOKUP(B132,'Çalışanlar'!$A$6:$C$45,2,FALSE),"Listede yok"))</f>
      </c>
      <c r="D132" s="19"/>
      <c r="E132" s="8">
        <f>IF(D132="","",CHOOSE(WEEKDAY(D132,2),"Pzt","Sal","Çar","Per","Cum","Cmt","Paz"))</f>
      </c>
      <c r="F132" s="10">
        <f>IF(D132="","",D132-WEEKDAY(D132,2)+1)</f>
      </c>
      <c r="G132" s="20"/>
      <c r="H132" s="20"/>
      <c r="I132" s="21"/>
      <c r="J132" s="22"/>
      <c r="K132" s="14">
        <f>IF(OR(G132="",H132=""),"",ROUND(MOD(H132-G132,1)*24,2))</f>
      </c>
      <c r="L132" s="14">
        <f>IF(K132="","",MAX(0,K132-N(I132)/60))</f>
      </c>
      <c r="M132" s="15">
        <f>IF(L132="","",IF(L132&lt;=4,15,IF(L132&lt;=7.5,30,60)))</f>
      </c>
      <c r="N132" s="8">
        <f>IF(L132="","",IF(N(I132)&lt;M132,"Eksik ara","Uygun"))</f>
      </c>
      <c r="O132" s="14">
        <f>IF(OR(L132="",OFFSET(B132,-1,0)&lt;&gt;B132,OFFSET(K132,-1,0)=""),"",ROUND(((D132+G132)-(OFFSET(D132,-1,0)+OFFSET(G132,-1,0)+OFFSET(K132,-1,0)/24))*24,1))</f>
      </c>
      <c r="P132" s="8">
        <f>IF(L132="","",IF(L132&gt;11,"11 saat aşıldı",IF(AND(J132="Evet",L132&gt;7.5),"Gece 7,5 saat aşıldı",IF(AND(O132&lt;&gt;"",N(O132)&lt;11),"11 saatten az dinlenme","Uygun"))))</f>
      </c>
      <c r="Q132" s="16"/>
    </row>
    <row r="133" spans="1:17" x14ac:dyDescent="0.25">
      <c r="A133" s="6">
        <v>128</v>
      </c>
      <c r="B133" s="18"/>
      <c r="C133" s="8">
        <f>IF(B133="","",IFERROR(VLOOKUP(B133,'Çalışanlar'!$A$6:$C$45,2,FALSE),"Listede yok"))</f>
      </c>
      <c r="D133" s="19"/>
      <c r="E133" s="8">
        <f>IF(D133="","",CHOOSE(WEEKDAY(D133,2),"Pzt","Sal","Çar","Per","Cum","Cmt","Paz"))</f>
      </c>
      <c r="F133" s="10">
        <f>IF(D133="","",D133-WEEKDAY(D133,2)+1)</f>
      </c>
      <c r="G133" s="20"/>
      <c r="H133" s="20"/>
      <c r="I133" s="21"/>
      <c r="J133" s="22"/>
      <c r="K133" s="14">
        <f>IF(OR(G133="",H133=""),"",ROUND(MOD(H133-G133,1)*24,2))</f>
      </c>
      <c r="L133" s="14">
        <f>IF(K133="","",MAX(0,K133-N(I133)/60))</f>
      </c>
      <c r="M133" s="15">
        <f>IF(L133="","",IF(L133&lt;=4,15,IF(L133&lt;=7.5,30,60)))</f>
      </c>
      <c r="N133" s="8">
        <f>IF(L133="","",IF(N(I133)&lt;M133,"Eksik ara","Uygun"))</f>
      </c>
      <c r="O133" s="14">
        <f>IF(OR(L133="",OFFSET(B133,-1,0)&lt;&gt;B133,OFFSET(K133,-1,0)=""),"",ROUND(((D133+G133)-(OFFSET(D133,-1,0)+OFFSET(G133,-1,0)+OFFSET(K133,-1,0)/24))*24,1))</f>
      </c>
      <c r="P133" s="8">
        <f>IF(L133="","",IF(L133&gt;11,"11 saat aşıldı",IF(AND(J133="Evet",L133&gt;7.5),"Gece 7,5 saat aşıldı",IF(AND(O133&lt;&gt;"",N(O133)&lt;11),"11 saatten az dinlenme","Uygun"))))</f>
      </c>
      <c r="Q133" s="16"/>
    </row>
    <row r="134" spans="1:17" x14ac:dyDescent="0.25">
      <c r="A134" s="6">
        <v>129</v>
      </c>
      <c r="B134" s="18"/>
      <c r="C134" s="8">
        <f>IF(B134="","",IFERROR(VLOOKUP(B134,'Çalışanlar'!$A$6:$C$45,2,FALSE),"Listede yok"))</f>
      </c>
      <c r="D134" s="19"/>
      <c r="E134" s="8">
        <f>IF(D134="","",CHOOSE(WEEKDAY(D134,2),"Pzt","Sal","Çar","Per","Cum","Cmt","Paz"))</f>
      </c>
      <c r="F134" s="10">
        <f>IF(D134="","",D134-WEEKDAY(D134,2)+1)</f>
      </c>
      <c r="G134" s="20"/>
      <c r="H134" s="20"/>
      <c r="I134" s="21"/>
      <c r="J134" s="22"/>
      <c r="K134" s="14">
        <f>IF(OR(G134="",H134=""),"",ROUND(MOD(H134-G134,1)*24,2))</f>
      </c>
      <c r="L134" s="14">
        <f>IF(K134="","",MAX(0,K134-N(I134)/60))</f>
      </c>
      <c r="M134" s="15">
        <f>IF(L134="","",IF(L134&lt;=4,15,IF(L134&lt;=7.5,30,60)))</f>
      </c>
      <c r="N134" s="8">
        <f>IF(L134="","",IF(N(I134)&lt;M134,"Eksik ara","Uygun"))</f>
      </c>
      <c r="O134" s="14">
        <f>IF(OR(L134="",OFFSET(B134,-1,0)&lt;&gt;B134,OFFSET(K134,-1,0)=""),"",ROUND(((D134+G134)-(OFFSET(D134,-1,0)+OFFSET(G134,-1,0)+OFFSET(K134,-1,0)/24))*24,1))</f>
      </c>
      <c r="P134" s="8">
        <f>IF(L134="","",IF(L134&gt;11,"11 saat aşıldı",IF(AND(J134="Evet",L134&gt;7.5),"Gece 7,5 saat aşıldı",IF(AND(O134&lt;&gt;"",N(O134)&lt;11),"11 saatten az dinlenme","Uygun"))))</f>
      </c>
      <c r="Q134" s="16"/>
    </row>
    <row r="135" spans="1:17" x14ac:dyDescent="0.25">
      <c r="A135" s="6">
        <v>130</v>
      </c>
      <c r="B135" s="18"/>
      <c r="C135" s="8">
        <f>IF(B135="","",IFERROR(VLOOKUP(B135,'Çalışanlar'!$A$6:$C$45,2,FALSE),"Listede yok"))</f>
      </c>
      <c r="D135" s="19"/>
      <c r="E135" s="8">
        <f>IF(D135="","",CHOOSE(WEEKDAY(D135,2),"Pzt","Sal","Çar","Per","Cum","Cmt","Paz"))</f>
      </c>
      <c r="F135" s="10">
        <f>IF(D135="","",D135-WEEKDAY(D135,2)+1)</f>
      </c>
      <c r="G135" s="20"/>
      <c r="H135" s="20"/>
      <c r="I135" s="21"/>
      <c r="J135" s="22"/>
      <c r="K135" s="14">
        <f>IF(OR(G135="",H135=""),"",ROUND(MOD(H135-G135,1)*24,2))</f>
      </c>
      <c r="L135" s="14">
        <f>IF(K135="","",MAX(0,K135-N(I135)/60))</f>
      </c>
      <c r="M135" s="15">
        <f>IF(L135="","",IF(L135&lt;=4,15,IF(L135&lt;=7.5,30,60)))</f>
      </c>
      <c r="N135" s="8">
        <f>IF(L135="","",IF(N(I135)&lt;M135,"Eksik ara","Uygun"))</f>
      </c>
      <c r="O135" s="14">
        <f>IF(OR(L135="",OFFSET(B135,-1,0)&lt;&gt;B135,OFFSET(K135,-1,0)=""),"",ROUND(((D135+G135)-(OFFSET(D135,-1,0)+OFFSET(G135,-1,0)+OFFSET(K135,-1,0)/24))*24,1))</f>
      </c>
      <c r="P135" s="8">
        <f>IF(L135="","",IF(L135&gt;11,"11 saat aşıldı",IF(AND(J135="Evet",L135&gt;7.5),"Gece 7,5 saat aşıldı",IF(AND(O135&lt;&gt;"",N(O135)&lt;11),"11 saatten az dinlenme","Uygun"))))</f>
      </c>
      <c r="Q135" s="16"/>
    </row>
    <row r="136" spans="1:17" x14ac:dyDescent="0.25">
      <c r="A136" s="6">
        <v>131</v>
      </c>
      <c r="B136" s="18"/>
      <c r="C136" s="8">
        <f>IF(B136="","",IFERROR(VLOOKUP(B136,'Çalışanlar'!$A$6:$C$45,2,FALSE),"Listede yok"))</f>
      </c>
      <c r="D136" s="19"/>
      <c r="E136" s="8">
        <f>IF(D136="","",CHOOSE(WEEKDAY(D136,2),"Pzt","Sal","Çar","Per","Cum","Cmt","Paz"))</f>
      </c>
      <c r="F136" s="10">
        <f>IF(D136="","",D136-WEEKDAY(D136,2)+1)</f>
      </c>
      <c r="G136" s="20"/>
      <c r="H136" s="20"/>
      <c r="I136" s="21"/>
      <c r="J136" s="22"/>
      <c r="K136" s="14">
        <f>IF(OR(G136="",H136=""),"",ROUND(MOD(H136-G136,1)*24,2))</f>
      </c>
      <c r="L136" s="14">
        <f>IF(K136="","",MAX(0,K136-N(I136)/60))</f>
      </c>
      <c r="M136" s="15">
        <f>IF(L136="","",IF(L136&lt;=4,15,IF(L136&lt;=7.5,30,60)))</f>
      </c>
      <c r="N136" s="8">
        <f>IF(L136="","",IF(N(I136)&lt;M136,"Eksik ara","Uygun"))</f>
      </c>
      <c r="O136" s="14">
        <f>IF(OR(L136="",OFFSET(B136,-1,0)&lt;&gt;B136,OFFSET(K136,-1,0)=""),"",ROUND(((D136+G136)-(OFFSET(D136,-1,0)+OFFSET(G136,-1,0)+OFFSET(K136,-1,0)/24))*24,1))</f>
      </c>
      <c r="P136" s="8">
        <f>IF(L136="","",IF(L136&gt;11,"11 saat aşıldı",IF(AND(J136="Evet",L136&gt;7.5),"Gece 7,5 saat aşıldı",IF(AND(O136&lt;&gt;"",N(O136)&lt;11),"11 saatten az dinlenme","Uygun"))))</f>
      </c>
      <c r="Q136" s="16"/>
    </row>
    <row r="137" spans="1:17" x14ac:dyDescent="0.25">
      <c r="A137" s="6">
        <v>132</v>
      </c>
      <c r="B137" s="18"/>
      <c r="C137" s="8">
        <f>IF(B137="","",IFERROR(VLOOKUP(B137,'Çalışanlar'!$A$6:$C$45,2,FALSE),"Listede yok"))</f>
      </c>
      <c r="D137" s="19"/>
      <c r="E137" s="8">
        <f>IF(D137="","",CHOOSE(WEEKDAY(D137,2),"Pzt","Sal","Çar","Per","Cum","Cmt","Paz"))</f>
      </c>
      <c r="F137" s="10">
        <f>IF(D137="","",D137-WEEKDAY(D137,2)+1)</f>
      </c>
      <c r="G137" s="20"/>
      <c r="H137" s="20"/>
      <c r="I137" s="21"/>
      <c r="J137" s="22"/>
      <c r="K137" s="14">
        <f>IF(OR(G137="",H137=""),"",ROUND(MOD(H137-G137,1)*24,2))</f>
      </c>
      <c r="L137" s="14">
        <f>IF(K137="","",MAX(0,K137-N(I137)/60))</f>
      </c>
      <c r="M137" s="15">
        <f>IF(L137="","",IF(L137&lt;=4,15,IF(L137&lt;=7.5,30,60)))</f>
      </c>
      <c r="N137" s="8">
        <f>IF(L137="","",IF(N(I137)&lt;M137,"Eksik ara","Uygun"))</f>
      </c>
      <c r="O137" s="14">
        <f>IF(OR(L137="",OFFSET(B137,-1,0)&lt;&gt;B137,OFFSET(K137,-1,0)=""),"",ROUND(((D137+G137)-(OFFSET(D137,-1,0)+OFFSET(G137,-1,0)+OFFSET(K137,-1,0)/24))*24,1))</f>
      </c>
      <c r="P137" s="8">
        <f>IF(L137="","",IF(L137&gt;11,"11 saat aşıldı",IF(AND(J137="Evet",L137&gt;7.5),"Gece 7,5 saat aşıldı",IF(AND(O137&lt;&gt;"",N(O137)&lt;11),"11 saatten az dinlenme","Uygun"))))</f>
      </c>
      <c r="Q137" s="16"/>
    </row>
    <row r="138" spans="1:17" x14ac:dyDescent="0.25">
      <c r="A138" s="6">
        <v>133</v>
      </c>
      <c r="B138" s="18"/>
      <c r="C138" s="8">
        <f>IF(B138="","",IFERROR(VLOOKUP(B138,'Çalışanlar'!$A$6:$C$45,2,FALSE),"Listede yok"))</f>
      </c>
      <c r="D138" s="19"/>
      <c r="E138" s="8">
        <f>IF(D138="","",CHOOSE(WEEKDAY(D138,2),"Pzt","Sal","Çar","Per","Cum","Cmt","Paz"))</f>
      </c>
      <c r="F138" s="10">
        <f>IF(D138="","",D138-WEEKDAY(D138,2)+1)</f>
      </c>
      <c r="G138" s="20"/>
      <c r="H138" s="20"/>
      <c r="I138" s="21"/>
      <c r="J138" s="22"/>
      <c r="K138" s="14">
        <f>IF(OR(G138="",H138=""),"",ROUND(MOD(H138-G138,1)*24,2))</f>
      </c>
      <c r="L138" s="14">
        <f>IF(K138="","",MAX(0,K138-N(I138)/60))</f>
      </c>
      <c r="M138" s="15">
        <f>IF(L138="","",IF(L138&lt;=4,15,IF(L138&lt;=7.5,30,60)))</f>
      </c>
      <c r="N138" s="8">
        <f>IF(L138="","",IF(N(I138)&lt;M138,"Eksik ara","Uygun"))</f>
      </c>
      <c r="O138" s="14">
        <f>IF(OR(L138="",OFFSET(B138,-1,0)&lt;&gt;B138,OFFSET(K138,-1,0)=""),"",ROUND(((D138+G138)-(OFFSET(D138,-1,0)+OFFSET(G138,-1,0)+OFFSET(K138,-1,0)/24))*24,1))</f>
      </c>
      <c r="P138" s="8">
        <f>IF(L138="","",IF(L138&gt;11,"11 saat aşıldı",IF(AND(J138="Evet",L138&gt;7.5),"Gece 7,5 saat aşıldı",IF(AND(O138&lt;&gt;"",N(O138)&lt;11),"11 saatten az dinlenme","Uygun"))))</f>
      </c>
      <c r="Q138" s="16"/>
    </row>
    <row r="139" spans="1:17" x14ac:dyDescent="0.25">
      <c r="A139" s="6">
        <v>134</v>
      </c>
      <c r="B139" s="18"/>
      <c r="C139" s="8">
        <f>IF(B139="","",IFERROR(VLOOKUP(B139,'Çalışanlar'!$A$6:$C$45,2,FALSE),"Listede yok"))</f>
      </c>
      <c r="D139" s="19"/>
      <c r="E139" s="8">
        <f>IF(D139="","",CHOOSE(WEEKDAY(D139,2),"Pzt","Sal","Çar","Per","Cum","Cmt","Paz"))</f>
      </c>
      <c r="F139" s="10">
        <f>IF(D139="","",D139-WEEKDAY(D139,2)+1)</f>
      </c>
      <c r="G139" s="20"/>
      <c r="H139" s="20"/>
      <c r="I139" s="21"/>
      <c r="J139" s="22"/>
      <c r="K139" s="14">
        <f>IF(OR(G139="",H139=""),"",ROUND(MOD(H139-G139,1)*24,2))</f>
      </c>
      <c r="L139" s="14">
        <f>IF(K139="","",MAX(0,K139-N(I139)/60))</f>
      </c>
      <c r="M139" s="15">
        <f>IF(L139="","",IF(L139&lt;=4,15,IF(L139&lt;=7.5,30,60)))</f>
      </c>
      <c r="N139" s="8">
        <f>IF(L139="","",IF(N(I139)&lt;M139,"Eksik ara","Uygun"))</f>
      </c>
      <c r="O139" s="14">
        <f>IF(OR(L139="",OFFSET(B139,-1,0)&lt;&gt;B139,OFFSET(K139,-1,0)=""),"",ROUND(((D139+G139)-(OFFSET(D139,-1,0)+OFFSET(G139,-1,0)+OFFSET(K139,-1,0)/24))*24,1))</f>
      </c>
      <c r="P139" s="8">
        <f>IF(L139="","",IF(L139&gt;11,"11 saat aşıldı",IF(AND(J139="Evet",L139&gt;7.5),"Gece 7,5 saat aşıldı",IF(AND(O139&lt;&gt;"",N(O139)&lt;11),"11 saatten az dinlenme","Uygun"))))</f>
      </c>
      <c r="Q139" s="16"/>
    </row>
    <row r="140" spans="1:17" x14ac:dyDescent="0.25">
      <c r="A140" s="6">
        <v>135</v>
      </c>
      <c r="B140" s="18"/>
      <c r="C140" s="8">
        <f>IF(B140="","",IFERROR(VLOOKUP(B140,'Çalışanlar'!$A$6:$C$45,2,FALSE),"Listede yok"))</f>
      </c>
      <c r="D140" s="19"/>
      <c r="E140" s="8">
        <f>IF(D140="","",CHOOSE(WEEKDAY(D140,2),"Pzt","Sal","Çar","Per","Cum","Cmt","Paz"))</f>
      </c>
      <c r="F140" s="10">
        <f>IF(D140="","",D140-WEEKDAY(D140,2)+1)</f>
      </c>
      <c r="G140" s="20"/>
      <c r="H140" s="20"/>
      <c r="I140" s="21"/>
      <c r="J140" s="22"/>
      <c r="K140" s="14">
        <f>IF(OR(G140="",H140=""),"",ROUND(MOD(H140-G140,1)*24,2))</f>
      </c>
      <c r="L140" s="14">
        <f>IF(K140="","",MAX(0,K140-N(I140)/60))</f>
      </c>
      <c r="M140" s="15">
        <f>IF(L140="","",IF(L140&lt;=4,15,IF(L140&lt;=7.5,30,60)))</f>
      </c>
      <c r="N140" s="8">
        <f>IF(L140="","",IF(N(I140)&lt;M140,"Eksik ara","Uygun"))</f>
      </c>
      <c r="O140" s="14">
        <f>IF(OR(L140="",OFFSET(B140,-1,0)&lt;&gt;B140,OFFSET(K140,-1,0)=""),"",ROUND(((D140+G140)-(OFFSET(D140,-1,0)+OFFSET(G140,-1,0)+OFFSET(K140,-1,0)/24))*24,1))</f>
      </c>
      <c r="P140" s="8">
        <f>IF(L140="","",IF(L140&gt;11,"11 saat aşıldı",IF(AND(J140="Evet",L140&gt;7.5),"Gece 7,5 saat aşıldı",IF(AND(O140&lt;&gt;"",N(O140)&lt;11),"11 saatten az dinlenme","Uygun"))))</f>
      </c>
      <c r="Q140" s="16"/>
    </row>
    <row r="141" spans="1:17" x14ac:dyDescent="0.25">
      <c r="A141" s="6">
        <v>136</v>
      </c>
      <c r="B141" s="18"/>
      <c r="C141" s="8">
        <f>IF(B141="","",IFERROR(VLOOKUP(B141,'Çalışanlar'!$A$6:$C$45,2,FALSE),"Listede yok"))</f>
      </c>
      <c r="D141" s="19"/>
      <c r="E141" s="8">
        <f>IF(D141="","",CHOOSE(WEEKDAY(D141,2),"Pzt","Sal","Çar","Per","Cum","Cmt","Paz"))</f>
      </c>
      <c r="F141" s="10">
        <f>IF(D141="","",D141-WEEKDAY(D141,2)+1)</f>
      </c>
      <c r="G141" s="20"/>
      <c r="H141" s="20"/>
      <c r="I141" s="21"/>
      <c r="J141" s="22"/>
      <c r="K141" s="14">
        <f>IF(OR(G141="",H141=""),"",ROUND(MOD(H141-G141,1)*24,2))</f>
      </c>
      <c r="L141" s="14">
        <f>IF(K141="","",MAX(0,K141-N(I141)/60))</f>
      </c>
      <c r="M141" s="15">
        <f>IF(L141="","",IF(L141&lt;=4,15,IF(L141&lt;=7.5,30,60)))</f>
      </c>
      <c r="N141" s="8">
        <f>IF(L141="","",IF(N(I141)&lt;M141,"Eksik ara","Uygun"))</f>
      </c>
      <c r="O141" s="14">
        <f>IF(OR(L141="",OFFSET(B141,-1,0)&lt;&gt;B141,OFFSET(K141,-1,0)=""),"",ROUND(((D141+G141)-(OFFSET(D141,-1,0)+OFFSET(G141,-1,0)+OFFSET(K141,-1,0)/24))*24,1))</f>
      </c>
      <c r="P141" s="8">
        <f>IF(L141="","",IF(L141&gt;11,"11 saat aşıldı",IF(AND(J141="Evet",L141&gt;7.5),"Gece 7,5 saat aşıldı",IF(AND(O141&lt;&gt;"",N(O141)&lt;11),"11 saatten az dinlenme","Uygun"))))</f>
      </c>
      <c r="Q141" s="16"/>
    </row>
    <row r="142" spans="1:17" x14ac:dyDescent="0.25">
      <c r="A142" s="6">
        <v>137</v>
      </c>
      <c r="B142" s="18"/>
      <c r="C142" s="8">
        <f>IF(B142="","",IFERROR(VLOOKUP(B142,'Çalışanlar'!$A$6:$C$45,2,FALSE),"Listede yok"))</f>
      </c>
      <c r="D142" s="19"/>
      <c r="E142" s="8">
        <f>IF(D142="","",CHOOSE(WEEKDAY(D142,2),"Pzt","Sal","Çar","Per","Cum","Cmt","Paz"))</f>
      </c>
      <c r="F142" s="10">
        <f>IF(D142="","",D142-WEEKDAY(D142,2)+1)</f>
      </c>
      <c r="G142" s="20"/>
      <c r="H142" s="20"/>
      <c r="I142" s="21"/>
      <c r="J142" s="22"/>
      <c r="K142" s="14">
        <f>IF(OR(G142="",H142=""),"",ROUND(MOD(H142-G142,1)*24,2))</f>
      </c>
      <c r="L142" s="14">
        <f>IF(K142="","",MAX(0,K142-N(I142)/60))</f>
      </c>
      <c r="M142" s="15">
        <f>IF(L142="","",IF(L142&lt;=4,15,IF(L142&lt;=7.5,30,60)))</f>
      </c>
      <c r="N142" s="8">
        <f>IF(L142="","",IF(N(I142)&lt;M142,"Eksik ara","Uygun"))</f>
      </c>
      <c r="O142" s="14">
        <f>IF(OR(L142="",OFFSET(B142,-1,0)&lt;&gt;B142,OFFSET(K142,-1,0)=""),"",ROUND(((D142+G142)-(OFFSET(D142,-1,0)+OFFSET(G142,-1,0)+OFFSET(K142,-1,0)/24))*24,1))</f>
      </c>
      <c r="P142" s="8">
        <f>IF(L142="","",IF(L142&gt;11,"11 saat aşıldı",IF(AND(J142="Evet",L142&gt;7.5),"Gece 7,5 saat aşıldı",IF(AND(O142&lt;&gt;"",N(O142)&lt;11),"11 saatten az dinlenme","Uygun"))))</f>
      </c>
      <c r="Q142" s="16"/>
    </row>
    <row r="143" spans="1:17" x14ac:dyDescent="0.25">
      <c r="A143" s="6">
        <v>138</v>
      </c>
      <c r="B143" s="18"/>
      <c r="C143" s="8">
        <f>IF(B143="","",IFERROR(VLOOKUP(B143,'Çalışanlar'!$A$6:$C$45,2,FALSE),"Listede yok"))</f>
      </c>
      <c r="D143" s="19"/>
      <c r="E143" s="8">
        <f>IF(D143="","",CHOOSE(WEEKDAY(D143,2),"Pzt","Sal","Çar","Per","Cum","Cmt","Paz"))</f>
      </c>
      <c r="F143" s="10">
        <f>IF(D143="","",D143-WEEKDAY(D143,2)+1)</f>
      </c>
      <c r="G143" s="20"/>
      <c r="H143" s="20"/>
      <c r="I143" s="21"/>
      <c r="J143" s="22"/>
      <c r="K143" s="14">
        <f>IF(OR(G143="",H143=""),"",ROUND(MOD(H143-G143,1)*24,2))</f>
      </c>
      <c r="L143" s="14">
        <f>IF(K143="","",MAX(0,K143-N(I143)/60))</f>
      </c>
      <c r="M143" s="15">
        <f>IF(L143="","",IF(L143&lt;=4,15,IF(L143&lt;=7.5,30,60)))</f>
      </c>
      <c r="N143" s="8">
        <f>IF(L143="","",IF(N(I143)&lt;M143,"Eksik ara","Uygun"))</f>
      </c>
      <c r="O143" s="14">
        <f>IF(OR(L143="",OFFSET(B143,-1,0)&lt;&gt;B143,OFFSET(K143,-1,0)=""),"",ROUND(((D143+G143)-(OFFSET(D143,-1,0)+OFFSET(G143,-1,0)+OFFSET(K143,-1,0)/24))*24,1))</f>
      </c>
      <c r="P143" s="8">
        <f>IF(L143="","",IF(L143&gt;11,"11 saat aşıldı",IF(AND(J143="Evet",L143&gt;7.5),"Gece 7,5 saat aşıldı",IF(AND(O143&lt;&gt;"",N(O143)&lt;11),"11 saatten az dinlenme","Uygun"))))</f>
      </c>
      <c r="Q143" s="16"/>
    </row>
    <row r="144" spans="1:17" x14ac:dyDescent="0.25">
      <c r="A144" s="6">
        <v>139</v>
      </c>
      <c r="B144" s="18"/>
      <c r="C144" s="8">
        <f>IF(B144="","",IFERROR(VLOOKUP(B144,'Çalışanlar'!$A$6:$C$45,2,FALSE),"Listede yok"))</f>
      </c>
      <c r="D144" s="19"/>
      <c r="E144" s="8">
        <f>IF(D144="","",CHOOSE(WEEKDAY(D144,2),"Pzt","Sal","Çar","Per","Cum","Cmt","Paz"))</f>
      </c>
      <c r="F144" s="10">
        <f>IF(D144="","",D144-WEEKDAY(D144,2)+1)</f>
      </c>
      <c r="G144" s="20"/>
      <c r="H144" s="20"/>
      <c r="I144" s="21"/>
      <c r="J144" s="22"/>
      <c r="K144" s="14">
        <f>IF(OR(G144="",H144=""),"",ROUND(MOD(H144-G144,1)*24,2))</f>
      </c>
      <c r="L144" s="14">
        <f>IF(K144="","",MAX(0,K144-N(I144)/60))</f>
      </c>
      <c r="M144" s="15">
        <f>IF(L144="","",IF(L144&lt;=4,15,IF(L144&lt;=7.5,30,60)))</f>
      </c>
      <c r="N144" s="8">
        <f>IF(L144="","",IF(N(I144)&lt;M144,"Eksik ara","Uygun"))</f>
      </c>
      <c r="O144" s="14">
        <f>IF(OR(L144="",OFFSET(B144,-1,0)&lt;&gt;B144,OFFSET(K144,-1,0)=""),"",ROUND(((D144+G144)-(OFFSET(D144,-1,0)+OFFSET(G144,-1,0)+OFFSET(K144,-1,0)/24))*24,1))</f>
      </c>
      <c r="P144" s="8">
        <f>IF(L144="","",IF(L144&gt;11,"11 saat aşıldı",IF(AND(J144="Evet",L144&gt;7.5),"Gece 7,5 saat aşıldı",IF(AND(O144&lt;&gt;"",N(O144)&lt;11),"11 saatten az dinlenme","Uygun"))))</f>
      </c>
      <c r="Q144" s="16"/>
    </row>
    <row r="145" spans="1:17" x14ac:dyDescent="0.25">
      <c r="A145" s="6">
        <v>140</v>
      </c>
      <c r="B145" s="18"/>
      <c r="C145" s="8">
        <f>IF(B145="","",IFERROR(VLOOKUP(B145,'Çalışanlar'!$A$6:$C$45,2,FALSE),"Listede yok"))</f>
      </c>
      <c r="D145" s="19"/>
      <c r="E145" s="8">
        <f>IF(D145="","",CHOOSE(WEEKDAY(D145,2),"Pzt","Sal","Çar","Per","Cum","Cmt","Paz"))</f>
      </c>
      <c r="F145" s="10">
        <f>IF(D145="","",D145-WEEKDAY(D145,2)+1)</f>
      </c>
      <c r="G145" s="20"/>
      <c r="H145" s="20"/>
      <c r="I145" s="21"/>
      <c r="J145" s="22"/>
      <c r="K145" s="14">
        <f>IF(OR(G145="",H145=""),"",ROUND(MOD(H145-G145,1)*24,2))</f>
      </c>
      <c r="L145" s="14">
        <f>IF(K145="","",MAX(0,K145-N(I145)/60))</f>
      </c>
      <c r="M145" s="15">
        <f>IF(L145="","",IF(L145&lt;=4,15,IF(L145&lt;=7.5,30,60)))</f>
      </c>
      <c r="N145" s="8">
        <f>IF(L145="","",IF(N(I145)&lt;M145,"Eksik ara","Uygun"))</f>
      </c>
      <c r="O145" s="14">
        <f>IF(OR(L145="",OFFSET(B145,-1,0)&lt;&gt;B145,OFFSET(K145,-1,0)=""),"",ROUND(((D145+G145)-(OFFSET(D145,-1,0)+OFFSET(G145,-1,0)+OFFSET(K145,-1,0)/24))*24,1))</f>
      </c>
      <c r="P145" s="8">
        <f>IF(L145="","",IF(L145&gt;11,"11 saat aşıldı",IF(AND(J145="Evet",L145&gt;7.5),"Gece 7,5 saat aşıldı",IF(AND(O145&lt;&gt;"",N(O145)&lt;11),"11 saatten az dinlenme","Uygun"))))</f>
      </c>
      <c r="Q145" s="16"/>
    </row>
    <row r="146" spans="1:17" x14ac:dyDescent="0.25">
      <c r="A146" s="6">
        <v>141</v>
      </c>
      <c r="B146" s="18"/>
      <c r="C146" s="8">
        <f>IF(B146="","",IFERROR(VLOOKUP(B146,'Çalışanlar'!$A$6:$C$45,2,FALSE),"Listede yok"))</f>
      </c>
      <c r="D146" s="19"/>
      <c r="E146" s="8">
        <f>IF(D146="","",CHOOSE(WEEKDAY(D146,2),"Pzt","Sal","Çar","Per","Cum","Cmt","Paz"))</f>
      </c>
      <c r="F146" s="10">
        <f>IF(D146="","",D146-WEEKDAY(D146,2)+1)</f>
      </c>
      <c r="G146" s="20"/>
      <c r="H146" s="20"/>
      <c r="I146" s="21"/>
      <c r="J146" s="22"/>
      <c r="K146" s="14">
        <f>IF(OR(G146="",H146=""),"",ROUND(MOD(H146-G146,1)*24,2))</f>
      </c>
      <c r="L146" s="14">
        <f>IF(K146="","",MAX(0,K146-N(I146)/60))</f>
      </c>
      <c r="M146" s="15">
        <f>IF(L146="","",IF(L146&lt;=4,15,IF(L146&lt;=7.5,30,60)))</f>
      </c>
      <c r="N146" s="8">
        <f>IF(L146="","",IF(N(I146)&lt;M146,"Eksik ara","Uygun"))</f>
      </c>
      <c r="O146" s="14">
        <f>IF(OR(L146="",OFFSET(B146,-1,0)&lt;&gt;B146,OFFSET(K146,-1,0)=""),"",ROUND(((D146+G146)-(OFFSET(D146,-1,0)+OFFSET(G146,-1,0)+OFFSET(K146,-1,0)/24))*24,1))</f>
      </c>
      <c r="P146" s="8">
        <f>IF(L146="","",IF(L146&gt;11,"11 saat aşıldı",IF(AND(J146="Evet",L146&gt;7.5),"Gece 7,5 saat aşıldı",IF(AND(O146&lt;&gt;"",N(O146)&lt;11),"11 saatten az dinlenme","Uygun"))))</f>
      </c>
      <c r="Q146" s="16"/>
    </row>
    <row r="147" spans="1:17" x14ac:dyDescent="0.25">
      <c r="A147" s="6">
        <v>142</v>
      </c>
      <c r="B147" s="18"/>
      <c r="C147" s="8">
        <f>IF(B147="","",IFERROR(VLOOKUP(B147,'Çalışanlar'!$A$6:$C$45,2,FALSE),"Listede yok"))</f>
      </c>
      <c r="D147" s="19"/>
      <c r="E147" s="8">
        <f>IF(D147="","",CHOOSE(WEEKDAY(D147,2),"Pzt","Sal","Çar","Per","Cum","Cmt","Paz"))</f>
      </c>
      <c r="F147" s="10">
        <f>IF(D147="","",D147-WEEKDAY(D147,2)+1)</f>
      </c>
      <c r="G147" s="20"/>
      <c r="H147" s="20"/>
      <c r="I147" s="21"/>
      <c r="J147" s="22"/>
      <c r="K147" s="14">
        <f>IF(OR(G147="",H147=""),"",ROUND(MOD(H147-G147,1)*24,2))</f>
      </c>
      <c r="L147" s="14">
        <f>IF(K147="","",MAX(0,K147-N(I147)/60))</f>
      </c>
      <c r="M147" s="15">
        <f>IF(L147="","",IF(L147&lt;=4,15,IF(L147&lt;=7.5,30,60)))</f>
      </c>
      <c r="N147" s="8">
        <f>IF(L147="","",IF(N(I147)&lt;M147,"Eksik ara","Uygun"))</f>
      </c>
      <c r="O147" s="14">
        <f>IF(OR(L147="",OFFSET(B147,-1,0)&lt;&gt;B147,OFFSET(K147,-1,0)=""),"",ROUND(((D147+G147)-(OFFSET(D147,-1,0)+OFFSET(G147,-1,0)+OFFSET(K147,-1,0)/24))*24,1))</f>
      </c>
      <c r="P147" s="8">
        <f>IF(L147="","",IF(L147&gt;11,"11 saat aşıldı",IF(AND(J147="Evet",L147&gt;7.5),"Gece 7,5 saat aşıldı",IF(AND(O147&lt;&gt;"",N(O147)&lt;11),"11 saatten az dinlenme","Uygun"))))</f>
      </c>
      <c r="Q147" s="16"/>
    </row>
    <row r="148" spans="1:17" x14ac:dyDescent="0.25">
      <c r="A148" s="6">
        <v>143</v>
      </c>
      <c r="B148" s="18"/>
      <c r="C148" s="8">
        <f>IF(B148="","",IFERROR(VLOOKUP(B148,'Çalışanlar'!$A$6:$C$45,2,FALSE),"Listede yok"))</f>
      </c>
      <c r="D148" s="19"/>
      <c r="E148" s="8">
        <f>IF(D148="","",CHOOSE(WEEKDAY(D148,2),"Pzt","Sal","Çar","Per","Cum","Cmt","Paz"))</f>
      </c>
      <c r="F148" s="10">
        <f>IF(D148="","",D148-WEEKDAY(D148,2)+1)</f>
      </c>
      <c r="G148" s="20"/>
      <c r="H148" s="20"/>
      <c r="I148" s="21"/>
      <c r="J148" s="22"/>
      <c r="K148" s="14">
        <f>IF(OR(G148="",H148=""),"",ROUND(MOD(H148-G148,1)*24,2))</f>
      </c>
      <c r="L148" s="14">
        <f>IF(K148="","",MAX(0,K148-N(I148)/60))</f>
      </c>
      <c r="M148" s="15">
        <f>IF(L148="","",IF(L148&lt;=4,15,IF(L148&lt;=7.5,30,60)))</f>
      </c>
      <c r="N148" s="8">
        <f>IF(L148="","",IF(N(I148)&lt;M148,"Eksik ara","Uygun"))</f>
      </c>
      <c r="O148" s="14">
        <f>IF(OR(L148="",OFFSET(B148,-1,0)&lt;&gt;B148,OFFSET(K148,-1,0)=""),"",ROUND(((D148+G148)-(OFFSET(D148,-1,0)+OFFSET(G148,-1,0)+OFFSET(K148,-1,0)/24))*24,1))</f>
      </c>
      <c r="P148" s="8">
        <f>IF(L148="","",IF(L148&gt;11,"11 saat aşıldı",IF(AND(J148="Evet",L148&gt;7.5),"Gece 7,5 saat aşıldı",IF(AND(O148&lt;&gt;"",N(O148)&lt;11),"11 saatten az dinlenme","Uygun"))))</f>
      </c>
      <c r="Q148" s="16"/>
    </row>
    <row r="149" spans="1:17" x14ac:dyDescent="0.25">
      <c r="A149" s="6">
        <v>144</v>
      </c>
      <c r="B149" s="18"/>
      <c r="C149" s="8">
        <f>IF(B149="","",IFERROR(VLOOKUP(B149,'Çalışanlar'!$A$6:$C$45,2,FALSE),"Listede yok"))</f>
      </c>
      <c r="D149" s="19"/>
      <c r="E149" s="8">
        <f>IF(D149="","",CHOOSE(WEEKDAY(D149,2),"Pzt","Sal","Çar","Per","Cum","Cmt","Paz"))</f>
      </c>
      <c r="F149" s="10">
        <f>IF(D149="","",D149-WEEKDAY(D149,2)+1)</f>
      </c>
      <c r="G149" s="20"/>
      <c r="H149" s="20"/>
      <c r="I149" s="21"/>
      <c r="J149" s="22"/>
      <c r="K149" s="14">
        <f>IF(OR(G149="",H149=""),"",ROUND(MOD(H149-G149,1)*24,2))</f>
      </c>
      <c r="L149" s="14">
        <f>IF(K149="","",MAX(0,K149-N(I149)/60))</f>
      </c>
      <c r="M149" s="15">
        <f>IF(L149="","",IF(L149&lt;=4,15,IF(L149&lt;=7.5,30,60)))</f>
      </c>
      <c r="N149" s="8">
        <f>IF(L149="","",IF(N(I149)&lt;M149,"Eksik ara","Uygun"))</f>
      </c>
      <c r="O149" s="14">
        <f>IF(OR(L149="",OFFSET(B149,-1,0)&lt;&gt;B149,OFFSET(K149,-1,0)=""),"",ROUND(((D149+G149)-(OFFSET(D149,-1,0)+OFFSET(G149,-1,0)+OFFSET(K149,-1,0)/24))*24,1))</f>
      </c>
      <c r="P149" s="8">
        <f>IF(L149="","",IF(L149&gt;11,"11 saat aşıldı",IF(AND(J149="Evet",L149&gt;7.5),"Gece 7,5 saat aşıldı",IF(AND(O149&lt;&gt;"",N(O149)&lt;11),"11 saatten az dinlenme","Uygun"))))</f>
      </c>
      <c r="Q149" s="16"/>
    </row>
    <row r="150" spans="1:17" x14ac:dyDescent="0.25">
      <c r="A150" s="6">
        <v>145</v>
      </c>
      <c r="B150" s="18"/>
      <c r="C150" s="8">
        <f>IF(B150="","",IFERROR(VLOOKUP(B150,'Çalışanlar'!$A$6:$C$45,2,FALSE),"Listede yok"))</f>
      </c>
      <c r="D150" s="19"/>
      <c r="E150" s="8">
        <f>IF(D150="","",CHOOSE(WEEKDAY(D150,2),"Pzt","Sal","Çar","Per","Cum","Cmt","Paz"))</f>
      </c>
      <c r="F150" s="10">
        <f>IF(D150="","",D150-WEEKDAY(D150,2)+1)</f>
      </c>
      <c r="G150" s="20"/>
      <c r="H150" s="20"/>
      <c r="I150" s="21"/>
      <c r="J150" s="22"/>
      <c r="K150" s="14">
        <f>IF(OR(G150="",H150=""),"",ROUND(MOD(H150-G150,1)*24,2))</f>
      </c>
      <c r="L150" s="14">
        <f>IF(K150="","",MAX(0,K150-N(I150)/60))</f>
      </c>
      <c r="M150" s="15">
        <f>IF(L150="","",IF(L150&lt;=4,15,IF(L150&lt;=7.5,30,60)))</f>
      </c>
      <c r="N150" s="8">
        <f>IF(L150="","",IF(N(I150)&lt;M150,"Eksik ara","Uygun"))</f>
      </c>
      <c r="O150" s="14">
        <f>IF(OR(L150="",OFFSET(B150,-1,0)&lt;&gt;B150,OFFSET(K150,-1,0)=""),"",ROUND(((D150+G150)-(OFFSET(D150,-1,0)+OFFSET(G150,-1,0)+OFFSET(K150,-1,0)/24))*24,1))</f>
      </c>
      <c r="P150" s="8">
        <f>IF(L150="","",IF(L150&gt;11,"11 saat aşıldı",IF(AND(J150="Evet",L150&gt;7.5),"Gece 7,5 saat aşıldı",IF(AND(O150&lt;&gt;"",N(O150)&lt;11),"11 saatten az dinlenme","Uygun"))))</f>
      </c>
      <c r="Q150" s="16"/>
    </row>
    <row r="151" spans="1:17" x14ac:dyDescent="0.25">
      <c r="A151" s="6">
        <v>146</v>
      </c>
      <c r="B151" s="18"/>
      <c r="C151" s="8">
        <f>IF(B151="","",IFERROR(VLOOKUP(B151,'Çalışanlar'!$A$6:$C$45,2,FALSE),"Listede yok"))</f>
      </c>
      <c r="D151" s="19"/>
      <c r="E151" s="8">
        <f>IF(D151="","",CHOOSE(WEEKDAY(D151,2),"Pzt","Sal","Çar","Per","Cum","Cmt","Paz"))</f>
      </c>
      <c r="F151" s="10">
        <f>IF(D151="","",D151-WEEKDAY(D151,2)+1)</f>
      </c>
      <c r="G151" s="20"/>
      <c r="H151" s="20"/>
      <c r="I151" s="21"/>
      <c r="J151" s="22"/>
      <c r="K151" s="14">
        <f>IF(OR(G151="",H151=""),"",ROUND(MOD(H151-G151,1)*24,2))</f>
      </c>
      <c r="L151" s="14">
        <f>IF(K151="","",MAX(0,K151-N(I151)/60))</f>
      </c>
      <c r="M151" s="15">
        <f>IF(L151="","",IF(L151&lt;=4,15,IF(L151&lt;=7.5,30,60)))</f>
      </c>
      <c r="N151" s="8">
        <f>IF(L151="","",IF(N(I151)&lt;M151,"Eksik ara","Uygun"))</f>
      </c>
      <c r="O151" s="14">
        <f>IF(OR(L151="",OFFSET(B151,-1,0)&lt;&gt;B151,OFFSET(K151,-1,0)=""),"",ROUND(((D151+G151)-(OFFSET(D151,-1,0)+OFFSET(G151,-1,0)+OFFSET(K151,-1,0)/24))*24,1))</f>
      </c>
      <c r="P151" s="8">
        <f>IF(L151="","",IF(L151&gt;11,"11 saat aşıldı",IF(AND(J151="Evet",L151&gt;7.5),"Gece 7,5 saat aşıldı",IF(AND(O151&lt;&gt;"",N(O151)&lt;11),"11 saatten az dinlenme","Uygun"))))</f>
      </c>
      <c r="Q151" s="16"/>
    </row>
    <row r="152" spans="1:17" x14ac:dyDescent="0.25">
      <c r="A152" s="6">
        <v>147</v>
      </c>
      <c r="B152" s="18"/>
      <c r="C152" s="8">
        <f>IF(B152="","",IFERROR(VLOOKUP(B152,'Çalışanlar'!$A$6:$C$45,2,FALSE),"Listede yok"))</f>
      </c>
      <c r="D152" s="19"/>
      <c r="E152" s="8">
        <f>IF(D152="","",CHOOSE(WEEKDAY(D152,2),"Pzt","Sal","Çar","Per","Cum","Cmt","Paz"))</f>
      </c>
      <c r="F152" s="10">
        <f>IF(D152="","",D152-WEEKDAY(D152,2)+1)</f>
      </c>
      <c r="G152" s="20"/>
      <c r="H152" s="20"/>
      <c r="I152" s="21"/>
      <c r="J152" s="22"/>
      <c r="K152" s="14">
        <f>IF(OR(G152="",H152=""),"",ROUND(MOD(H152-G152,1)*24,2))</f>
      </c>
      <c r="L152" s="14">
        <f>IF(K152="","",MAX(0,K152-N(I152)/60))</f>
      </c>
      <c r="M152" s="15">
        <f>IF(L152="","",IF(L152&lt;=4,15,IF(L152&lt;=7.5,30,60)))</f>
      </c>
      <c r="N152" s="8">
        <f>IF(L152="","",IF(N(I152)&lt;M152,"Eksik ara","Uygun"))</f>
      </c>
      <c r="O152" s="14">
        <f>IF(OR(L152="",OFFSET(B152,-1,0)&lt;&gt;B152,OFFSET(K152,-1,0)=""),"",ROUND(((D152+G152)-(OFFSET(D152,-1,0)+OFFSET(G152,-1,0)+OFFSET(K152,-1,0)/24))*24,1))</f>
      </c>
      <c r="P152" s="8">
        <f>IF(L152="","",IF(L152&gt;11,"11 saat aşıldı",IF(AND(J152="Evet",L152&gt;7.5),"Gece 7,5 saat aşıldı",IF(AND(O152&lt;&gt;"",N(O152)&lt;11),"11 saatten az dinlenme","Uygun"))))</f>
      </c>
      <c r="Q152" s="16"/>
    </row>
    <row r="153" spans="1:17" x14ac:dyDescent="0.25">
      <c r="A153" s="6">
        <v>148</v>
      </c>
      <c r="B153" s="18"/>
      <c r="C153" s="8">
        <f>IF(B153="","",IFERROR(VLOOKUP(B153,'Çalışanlar'!$A$6:$C$45,2,FALSE),"Listede yok"))</f>
      </c>
      <c r="D153" s="19"/>
      <c r="E153" s="8">
        <f>IF(D153="","",CHOOSE(WEEKDAY(D153,2),"Pzt","Sal","Çar","Per","Cum","Cmt","Paz"))</f>
      </c>
      <c r="F153" s="10">
        <f>IF(D153="","",D153-WEEKDAY(D153,2)+1)</f>
      </c>
      <c r="G153" s="20"/>
      <c r="H153" s="20"/>
      <c r="I153" s="21"/>
      <c r="J153" s="22"/>
      <c r="K153" s="14">
        <f>IF(OR(G153="",H153=""),"",ROUND(MOD(H153-G153,1)*24,2))</f>
      </c>
      <c r="L153" s="14">
        <f>IF(K153="","",MAX(0,K153-N(I153)/60))</f>
      </c>
      <c r="M153" s="15">
        <f>IF(L153="","",IF(L153&lt;=4,15,IF(L153&lt;=7.5,30,60)))</f>
      </c>
      <c r="N153" s="8">
        <f>IF(L153="","",IF(N(I153)&lt;M153,"Eksik ara","Uygun"))</f>
      </c>
      <c r="O153" s="14">
        <f>IF(OR(L153="",OFFSET(B153,-1,0)&lt;&gt;B153,OFFSET(K153,-1,0)=""),"",ROUND(((D153+G153)-(OFFSET(D153,-1,0)+OFFSET(G153,-1,0)+OFFSET(K153,-1,0)/24))*24,1))</f>
      </c>
      <c r="P153" s="8">
        <f>IF(L153="","",IF(L153&gt;11,"11 saat aşıldı",IF(AND(J153="Evet",L153&gt;7.5),"Gece 7,5 saat aşıldı",IF(AND(O153&lt;&gt;"",N(O153)&lt;11),"11 saatten az dinlenme","Uygun"))))</f>
      </c>
      <c r="Q153" s="16"/>
    </row>
    <row r="154" spans="1:17" x14ac:dyDescent="0.25">
      <c r="A154" s="6">
        <v>149</v>
      </c>
      <c r="B154" s="18"/>
      <c r="C154" s="8">
        <f>IF(B154="","",IFERROR(VLOOKUP(B154,'Çalışanlar'!$A$6:$C$45,2,FALSE),"Listede yok"))</f>
      </c>
      <c r="D154" s="19"/>
      <c r="E154" s="8">
        <f>IF(D154="","",CHOOSE(WEEKDAY(D154,2),"Pzt","Sal","Çar","Per","Cum","Cmt","Paz"))</f>
      </c>
      <c r="F154" s="10">
        <f>IF(D154="","",D154-WEEKDAY(D154,2)+1)</f>
      </c>
      <c r="G154" s="20"/>
      <c r="H154" s="20"/>
      <c r="I154" s="21"/>
      <c r="J154" s="22"/>
      <c r="K154" s="14">
        <f>IF(OR(G154="",H154=""),"",ROUND(MOD(H154-G154,1)*24,2))</f>
      </c>
      <c r="L154" s="14">
        <f>IF(K154="","",MAX(0,K154-N(I154)/60))</f>
      </c>
      <c r="M154" s="15">
        <f>IF(L154="","",IF(L154&lt;=4,15,IF(L154&lt;=7.5,30,60)))</f>
      </c>
      <c r="N154" s="8">
        <f>IF(L154="","",IF(N(I154)&lt;M154,"Eksik ara","Uygun"))</f>
      </c>
      <c r="O154" s="14">
        <f>IF(OR(L154="",OFFSET(B154,-1,0)&lt;&gt;B154,OFFSET(K154,-1,0)=""),"",ROUND(((D154+G154)-(OFFSET(D154,-1,0)+OFFSET(G154,-1,0)+OFFSET(K154,-1,0)/24))*24,1))</f>
      </c>
      <c r="P154" s="8">
        <f>IF(L154="","",IF(L154&gt;11,"11 saat aşıldı",IF(AND(J154="Evet",L154&gt;7.5),"Gece 7,5 saat aşıldı",IF(AND(O154&lt;&gt;"",N(O154)&lt;11),"11 saatten az dinlenme","Uygun"))))</f>
      </c>
      <c r="Q154" s="16"/>
    </row>
    <row r="155" spans="1:17" x14ac:dyDescent="0.25">
      <c r="A155" s="6">
        <v>150</v>
      </c>
      <c r="B155" s="18"/>
      <c r="C155" s="8">
        <f>IF(B155="","",IFERROR(VLOOKUP(B155,'Çalışanlar'!$A$6:$C$45,2,FALSE),"Listede yok"))</f>
      </c>
      <c r="D155" s="19"/>
      <c r="E155" s="8">
        <f>IF(D155="","",CHOOSE(WEEKDAY(D155,2),"Pzt","Sal","Çar","Per","Cum","Cmt","Paz"))</f>
      </c>
      <c r="F155" s="10">
        <f>IF(D155="","",D155-WEEKDAY(D155,2)+1)</f>
      </c>
      <c r="G155" s="20"/>
      <c r="H155" s="20"/>
      <c r="I155" s="21"/>
      <c r="J155" s="22"/>
      <c r="K155" s="14">
        <f>IF(OR(G155="",H155=""),"",ROUND(MOD(H155-G155,1)*24,2))</f>
      </c>
      <c r="L155" s="14">
        <f>IF(K155="","",MAX(0,K155-N(I155)/60))</f>
      </c>
      <c r="M155" s="15">
        <f>IF(L155="","",IF(L155&lt;=4,15,IF(L155&lt;=7.5,30,60)))</f>
      </c>
      <c r="N155" s="8">
        <f>IF(L155="","",IF(N(I155)&lt;M155,"Eksik ara","Uygun"))</f>
      </c>
      <c r="O155" s="14">
        <f>IF(OR(L155="",OFFSET(B155,-1,0)&lt;&gt;B155,OFFSET(K155,-1,0)=""),"",ROUND(((D155+G155)-(OFFSET(D155,-1,0)+OFFSET(G155,-1,0)+OFFSET(K155,-1,0)/24))*24,1))</f>
      </c>
      <c r="P155" s="8">
        <f>IF(L155="","",IF(L155&gt;11,"11 saat aşıldı",IF(AND(J155="Evet",L155&gt;7.5),"Gece 7,5 saat aşıldı",IF(AND(O155&lt;&gt;"",N(O155)&lt;11),"11 saatten az dinlenme","Uygun"))))</f>
      </c>
      <c r="Q155" s="16"/>
    </row>
    <row r="156" spans="1:17" x14ac:dyDescent="0.25">
      <c r="A156" s="6">
        <v>151</v>
      </c>
      <c r="B156" s="18"/>
      <c r="C156" s="8">
        <f>IF(B156="","",IFERROR(VLOOKUP(B156,'Çalışanlar'!$A$6:$C$45,2,FALSE),"Listede yok"))</f>
      </c>
      <c r="D156" s="19"/>
      <c r="E156" s="8">
        <f>IF(D156="","",CHOOSE(WEEKDAY(D156,2),"Pzt","Sal","Çar","Per","Cum","Cmt","Paz"))</f>
      </c>
      <c r="F156" s="10">
        <f>IF(D156="","",D156-WEEKDAY(D156,2)+1)</f>
      </c>
      <c r="G156" s="20"/>
      <c r="H156" s="20"/>
      <c r="I156" s="21"/>
      <c r="J156" s="22"/>
      <c r="K156" s="14">
        <f>IF(OR(G156="",H156=""),"",ROUND(MOD(H156-G156,1)*24,2))</f>
      </c>
      <c r="L156" s="14">
        <f>IF(K156="","",MAX(0,K156-N(I156)/60))</f>
      </c>
      <c r="M156" s="15">
        <f>IF(L156="","",IF(L156&lt;=4,15,IF(L156&lt;=7.5,30,60)))</f>
      </c>
      <c r="N156" s="8">
        <f>IF(L156="","",IF(N(I156)&lt;M156,"Eksik ara","Uygun"))</f>
      </c>
      <c r="O156" s="14">
        <f>IF(OR(L156="",OFFSET(B156,-1,0)&lt;&gt;B156,OFFSET(K156,-1,0)=""),"",ROUND(((D156+G156)-(OFFSET(D156,-1,0)+OFFSET(G156,-1,0)+OFFSET(K156,-1,0)/24))*24,1))</f>
      </c>
      <c r="P156" s="8">
        <f>IF(L156="","",IF(L156&gt;11,"11 saat aşıldı",IF(AND(J156="Evet",L156&gt;7.5),"Gece 7,5 saat aşıldı",IF(AND(O156&lt;&gt;"",N(O156)&lt;11),"11 saatten az dinlenme","Uygun"))))</f>
      </c>
      <c r="Q156" s="16"/>
    </row>
    <row r="157" spans="1:17" x14ac:dyDescent="0.25">
      <c r="A157" s="6">
        <v>152</v>
      </c>
      <c r="B157" s="18"/>
      <c r="C157" s="8">
        <f>IF(B157="","",IFERROR(VLOOKUP(B157,'Çalışanlar'!$A$6:$C$45,2,FALSE),"Listede yok"))</f>
      </c>
      <c r="D157" s="19"/>
      <c r="E157" s="8">
        <f>IF(D157="","",CHOOSE(WEEKDAY(D157,2),"Pzt","Sal","Çar","Per","Cum","Cmt","Paz"))</f>
      </c>
      <c r="F157" s="10">
        <f>IF(D157="","",D157-WEEKDAY(D157,2)+1)</f>
      </c>
      <c r="G157" s="20"/>
      <c r="H157" s="20"/>
      <c r="I157" s="21"/>
      <c r="J157" s="22"/>
      <c r="K157" s="14">
        <f>IF(OR(G157="",H157=""),"",ROUND(MOD(H157-G157,1)*24,2))</f>
      </c>
      <c r="L157" s="14">
        <f>IF(K157="","",MAX(0,K157-N(I157)/60))</f>
      </c>
      <c r="M157" s="15">
        <f>IF(L157="","",IF(L157&lt;=4,15,IF(L157&lt;=7.5,30,60)))</f>
      </c>
      <c r="N157" s="8">
        <f>IF(L157="","",IF(N(I157)&lt;M157,"Eksik ara","Uygun"))</f>
      </c>
      <c r="O157" s="14">
        <f>IF(OR(L157="",OFFSET(B157,-1,0)&lt;&gt;B157,OFFSET(K157,-1,0)=""),"",ROUND(((D157+G157)-(OFFSET(D157,-1,0)+OFFSET(G157,-1,0)+OFFSET(K157,-1,0)/24))*24,1))</f>
      </c>
      <c r="P157" s="8">
        <f>IF(L157="","",IF(L157&gt;11,"11 saat aşıldı",IF(AND(J157="Evet",L157&gt;7.5),"Gece 7,5 saat aşıldı",IF(AND(O157&lt;&gt;"",N(O157)&lt;11),"11 saatten az dinlenme","Uygun"))))</f>
      </c>
      <c r="Q157" s="16"/>
    </row>
    <row r="158" spans="1:17" x14ac:dyDescent="0.25">
      <c r="A158" s="6">
        <v>153</v>
      </c>
      <c r="B158" s="18"/>
      <c r="C158" s="8">
        <f>IF(B158="","",IFERROR(VLOOKUP(B158,'Çalışanlar'!$A$6:$C$45,2,FALSE),"Listede yok"))</f>
      </c>
      <c r="D158" s="19"/>
      <c r="E158" s="8">
        <f>IF(D158="","",CHOOSE(WEEKDAY(D158,2),"Pzt","Sal","Çar","Per","Cum","Cmt","Paz"))</f>
      </c>
      <c r="F158" s="10">
        <f>IF(D158="","",D158-WEEKDAY(D158,2)+1)</f>
      </c>
      <c r="G158" s="20"/>
      <c r="H158" s="20"/>
      <c r="I158" s="21"/>
      <c r="J158" s="22"/>
      <c r="K158" s="14">
        <f>IF(OR(G158="",H158=""),"",ROUND(MOD(H158-G158,1)*24,2))</f>
      </c>
      <c r="L158" s="14">
        <f>IF(K158="","",MAX(0,K158-N(I158)/60))</f>
      </c>
      <c r="M158" s="15">
        <f>IF(L158="","",IF(L158&lt;=4,15,IF(L158&lt;=7.5,30,60)))</f>
      </c>
      <c r="N158" s="8">
        <f>IF(L158="","",IF(N(I158)&lt;M158,"Eksik ara","Uygun"))</f>
      </c>
      <c r="O158" s="14">
        <f>IF(OR(L158="",OFFSET(B158,-1,0)&lt;&gt;B158,OFFSET(K158,-1,0)=""),"",ROUND(((D158+G158)-(OFFSET(D158,-1,0)+OFFSET(G158,-1,0)+OFFSET(K158,-1,0)/24))*24,1))</f>
      </c>
      <c r="P158" s="8">
        <f>IF(L158="","",IF(L158&gt;11,"11 saat aşıldı",IF(AND(J158="Evet",L158&gt;7.5),"Gece 7,5 saat aşıldı",IF(AND(O158&lt;&gt;"",N(O158)&lt;11),"11 saatten az dinlenme","Uygun"))))</f>
      </c>
      <c r="Q158" s="16"/>
    </row>
    <row r="159" spans="1:17" x14ac:dyDescent="0.25">
      <c r="A159" s="6">
        <v>154</v>
      </c>
      <c r="B159" s="18"/>
      <c r="C159" s="8">
        <f>IF(B159="","",IFERROR(VLOOKUP(B159,'Çalışanlar'!$A$6:$C$45,2,FALSE),"Listede yok"))</f>
      </c>
      <c r="D159" s="19"/>
      <c r="E159" s="8">
        <f>IF(D159="","",CHOOSE(WEEKDAY(D159,2),"Pzt","Sal","Çar","Per","Cum","Cmt","Paz"))</f>
      </c>
      <c r="F159" s="10">
        <f>IF(D159="","",D159-WEEKDAY(D159,2)+1)</f>
      </c>
      <c r="G159" s="20"/>
      <c r="H159" s="20"/>
      <c r="I159" s="21"/>
      <c r="J159" s="22"/>
      <c r="K159" s="14">
        <f>IF(OR(G159="",H159=""),"",ROUND(MOD(H159-G159,1)*24,2))</f>
      </c>
      <c r="L159" s="14">
        <f>IF(K159="","",MAX(0,K159-N(I159)/60))</f>
      </c>
      <c r="M159" s="15">
        <f>IF(L159="","",IF(L159&lt;=4,15,IF(L159&lt;=7.5,30,60)))</f>
      </c>
      <c r="N159" s="8">
        <f>IF(L159="","",IF(N(I159)&lt;M159,"Eksik ara","Uygun"))</f>
      </c>
      <c r="O159" s="14">
        <f>IF(OR(L159="",OFFSET(B159,-1,0)&lt;&gt;B159,OFFSET(K159,-1,0)=""),"",ROUND(((D159+G159)-(OFFSET(D159,-1,0)+OFFSET(G159,-1,0)+OFFSET(K159,-1,0)/24))*24,1))</f>
      </c>
      <c r="P159" s="8">
        <f>IF(L159="","",IF(L159&gt;11,"11 saat aşıldı",IF(AND(J159="Evet",L159&gt;7.5),"Gece 7,5 saat aşıldı",IF(AND(O159&lt;&gt;"",N(O159)&lt;11),"11 saatten az dinlenme","Uygun"))))</f>
      </c>
      <c r="Q159" s="16"/>
    </row>
    <row r="160" spans="1:17" x14ac:dyDescent="0.25">
      <c r="A160" s="6">
        <v>155</v>
      </c>
      <c r="B160" s="18"/>
      <c r="C160" s="8">
        <f>IF(B160="","",IFERROR(VLOOKUP(B160,'Çalışanlar'!$A$6:$C$45,2,FALSE),"Listede yok"))</f>
      </c>
      <c r="D160" s="19"/>
      <c r="E160" s="8">
        <f>IF(D160="","",CHOOSE(WEEKDAY(D160,2),"Pzt","Sal","Çar","Per","Cum","Cmt","Paz"))</f>
      </c>
      <c r="F160" s="10">
        <f>IF(D160="","",D160-WEEKDAY(D160,2)+1)</f>
      </c>
      <c r="G160" s="20"/>
      <c r="H160" s="20"/>
      <c r="I160" s="21"/>
      <c r="J160" s="22"/>
      <c r="K160" s="14">
        <f>IF(OR(G160="",H160=""),"",ROUND(MOD(H160-G160,1)*24,2))</f>
      </c>
      <c r="L160" s="14">
        <f>IF(K160="","",MAX(0,K160-N(I160)/60))</f>
      </c>
      <c r="M160" s="15">
        <f>IF(L160="","",IF(L160&lt;=4,15,IF(L160&lt;=7.5,30,60)))</f>
      </c>
      <c r="N160" s="8">
        <f>IF(L160="","",IF(N(I160)&lt;M160,"Eksik ara","Uygun"))</f>
      </c>
      <c r="O160" s="14">
        <f>IF(OR(L160="",OFFSET(B160,-1,0)&lt;&gt;B160,OFFSET(K160,-1,0)=""),"",ROUND(((D160+G160)-(OFFSET(D160,-1,0)+OFFSET(G160,-1,0)+OFFSET(K160,-1,0)/24))*24,1))</f>
      </c>
      <c r="P160" s="8">
        <f>IF(L160="","",IF(L160&gt;11,"11 saat aşıldı",IF(AND(J160="Evet",L160&gt;7.5),"Gece 7,5 saat aşıldı",IF(AND(O160&lt;&gt;"",N(O160)&lt;11),"11 saatten az dinlenme","Uygun"))))</f>
      </c>
      <c r="Q160" s="16"/>
    </row>
    <row r="161" spans="1:17" x14ac:dyDescent="0.25">
      <c r="A161" s="6">
        <v>156</v>
      </c>
      <c r="B161" s="18"/>
      <c r="C161" s="8">
        <f>IF(B161="","",IFERROR(VLOOKUP(B161,'Çalışanlar'!$A$6:$C$45,2,FALSE),"Listede yok"))</f>
      </c>
      <c r="D161" s="19"/>
      <c r="E161" s="8">
        <f>IF(D161="","",CHOOSE(WEEKDAY(D161,2),"Pzt","Sal","Çar","Per","Cum","Cmt","Paz"))</f>
      </c>
      <c r="F161" s="10">
        <f>IF(D161="","",D161-WEEKDAY(D161,2)+1)</f>
      </c>
      <c r="G161" s="20"/>
      <c r="H161" s="20"/>
      <c r="I161" s="21"/>
      <c r="J161" s="22"/>
      <c r="K161" s="14">
        <f>IF(OR(G161="",H161=""),"",ROUND(MOD(H161-G161,1)*24,2))</f>
      </c>
      <c r="L161" s="14">
        <f>IF(K161="","",MAX(0,K161-N(I161)/60))</f>
      </c>
      <c r="M161" s="15">
        <f>IF(L161="","",IF(L161&lt;=4,15,IF(L161&lt;=7.5,30,60)))</f>
      </c>
      <c r="N161" s="8">
        <f>IF(L161="","",IF(N(I161)&lt;M161,"Eksik ara","Uygun"))</f>
      </c>
      <c r="O161" s="14">
        <f>IF(OR(L161="",OFFSET(B161,-1,0)&lt;&gt;B161,OFFSET(K161,-1,0)=""),"",ROUND(((D161+G161)-(OFFSET(D161,-1,0)+OFFSET(G161,-1,0)+OFFSET(K161,-1,0)/24))*24,1))</f>
      </c>
      <c r="P161" s="8">
        <f>IF(L161="","",IF(L161&gt;11,"11 saat aşıldı",IF(AND(J161="Evet",L161&gt;7.5),"Gece 7,5 saat aşıldı",IF(AND(O161&lt;&gt;"",N(O161)&lt;11),"11 saatten az dinlenme","Uygun"))))</f>
      </c>
      <c r="Q161" s="16"/>
    </row>
    <row r="162" spans="1:17" x14ac:dyDescent="0.25">
      <c r="A162" s="6">
        <v>157</v>
      </c>
      <c r="B162" s="18"/>
      <c r="C162" s="8">
        <f>IF(B162="","",IFERROR(VLOOKUP(B162,'Çalışanlar'!$A$6:$C$45,2,FALSE),"Listede yok"))</f>
      </c>
      <c r="D162" s="19"/>
      <c r="E162" s="8">
        <f>IF(D162="","",CHOOSE(WEEKDAY(D162,2),"Pzt","Sal","Çar","Per","Cum","Cmt","Paz"))</f>
      </c>
      <c r="F162" s="10">
        <f>IF(D162="","",D162-WEEKDAY(D162,2)+1)</f>
      </c>
      <c r="G162" s="20"/>
      <c r="H162" s="20"/>
      <c r="I162" s="21"/>
      <c r="J162" s="22"/>
      <c r="K162" s="14">
        <f>IF(OR(G162="",H162=""),"",ROUND(MOD(H162-G162,1)*24,2))</f>
      </c>
      <c r="L162" s="14">
        <f>IF(K162="","",MAX(0,K162-N(I162)/60))</f>
      </c>
      <c r="M162" s="15">
        <f>IF(L162="","",IF(L162&lt;=4,15,IF(L162&lt;=7.5,30,60)))</f>
      </c>
      <c r="N162" s="8">
        <f>IF(L162="","",IF(N(I162)&lt;M162,"Eksik ara","Uygun"))</f>
      </c>
      <c r="O162" s="14">
        <f>IF(OR(L162="",OFFSET(B162,-1,0)&lt;&gt;B162,OFFSET(K162,-1,0)=""),"",ROUND(((D162+G162)-(OFFSET(D162,-1,0)+OFFSET(G162,-1,0)+OFFSET(K162,-1,0)/24))*24,1))</f>
      </c>
      <c r="P162" s="8">
        <f>IF(L162="","",IF(L162&gt;11,"11 saat aşıldı",IF(AND(J162="Evet",L162&gt;7.5),"Gece 7,5 saat aşıldı",IF(AND(O162&lt;&gt;"",N(O162)&lt;11),"11 saatten az dinlenme","Uygun"))))</f>
      </c>
      <c r="Q162" s="16"/>
    </row>
    <row r="163" spans="1:17" x14ac:dyDescent="0.25">
      <c r="A163" s="6">
        <v>158</v>
      </c>
      <c r="B163" s="18"/>
      <c r="C163" s="8">
        <f>IF(B163="","",IFERROR(VLOOKUP(B163,'Çalışanlar'!$A$6:$C$45,2,FALSE),"Listede yok"))</f>
      </c>
      <c r="D163" s="19"/>
      <c r="E163" s="8">
        <f>IF(D163="","",CHOOSE(WEEKDAY(D163,2),"Pzt","Sal","Çar","Per","Cum","Cmt","Paz"))</f>
      </c>
      <c r="F163" s="10">
        <f>IF(D163="","",D163-WEEKDAY(D163,2)+1)</f>
      </c>
      <c r="G163" s="20"/>
      <c r="H163" s="20"/>
      <c r="I163" s="21"/>
      <c r="J163" s="22"/>
      <c r="K163" s="14">
        <f>IF(OR(G163="",H163=""),"",ROUND(MOD(H163-G163,1)*24,2))</f>
      </c>
      <c r="L163" s="14">
        <f>IF(K163="","",MAX(0,K163-N(I163)/60))</f>
      </c>
      <c r="M163" s="15">
        <f>IF(L163="","",IF(L163&lt;=4,15,IF(L163&lt;=7.5,30,60)))</f>
      </c>
      <c r="N163" s="8">
        <f>IF(L163="","",IF(N(I163)&lt;M163,"Eksik ara","Uygun"))</f>
      </c>
      <c r="O163" s="14">
        <f>IF(OR(L163="",OFFSET(B163,-1,0)&lt;&gt;B163,OFFSET(K163,-1,0)=""),"",ROUND(((D163+G163)-(OFFSET(D163,-1,0)+OFFSET(G163,-1,0)+OFFSET(K163,-1,0)/24))*24,1))</f>
      </c>
      <c r="P163" s="8">
        <f>IF(L163="","",IF(L163&gt;11,"11 saat aşıldı",IF(AND(J163="Evet",L163&gt;7.5),"Gece 7,5 saat aşıldı",IF(AND(O163&lt;&gt;"",N(O163)&lt;11),"11 saatten az dinlenme","Uygun"))))</f>
      </c>
      <c r="Q163" s="16"/>
    </row>
    <row r="164" spans="1:17" x14ac:dyDescent="0.25">
      <c r="A164" s="6">
        <v>159</v>
      </c>
      <c r="B164" s="18"/>
      <c r="C164" s="8">
        <f>IF(B164="","",IFERROR(VLOOKUP(B164,'Çalışanlar'!$A$6:$C$45,2,FALSE),"Listede yok"))</f>
      </c>
      <c r="D164" s="19"/>
      <c r="E164" s="8">
        <f>IF(D164="","",CHOOSE(WEEKDAY(D164,2),"Pzt","Sal","Çar","Per","Cum","Cmt","Paz"))</f>
      </c>
      <c r="F164" s="10">
        <f>IF(D164="","",D164-WEEKDAY(D164,2)+1)</f>
      </c>
      <c r="G164" s="20"/>
      <c r="H164" s="20"/>
      <c r="I164" s="21"/>
      <c r="J164" s="22"/>
      <c r="K164" s="14">
        <f>IF(OR(G164="",H164=""),"",ROUND(MOD(H164-G164,1)*24,2))</f>
      </c>
      <c r="L164" s="14">
        <f>IF(K164="","",MAX(0,K164-N(I164)/60))</f>
      </c>
      <c r="M164" s="15">
        <f>IF(L164="","",IF(L164&lt;=4,15,IF(L164&lt;=7.5,30,60)))</f>
      </c>
      <c r="N164" s="8">
        <f>IF(L164="","",IF(N(I164)&lt;M164,"Eksik ara","Uygun"))</f>
      </c>
      <c r="O164" s="14">
        <f>IF(OR(L164="",OFFSET(B164,-1,0)&lt;&gt;B164,OFFSET(K164,-1,0)=""),"",ROUND(((D164+G164)-(OFFSET(D164,-1,0)+OFFSET(G164,-1,0)+OFFSET(K164,-1,0)/24))*24,1))</f>
      </c>
      <c r="P164" s="8">
        <f>IF(L164="","",IF(L164&gt;11,"11 saat aşıldı",IF(AND(J164="Evet",L164&gt;7.5),"Gece 7,5 saat aşıldı",IF(AND(O164&lt;&gt;"",N(O164)&lt;11),"11 saatten az dinlenme","Uygun"))))</f>
      </c>
      <c r="Q164" s="16"/>
    </row>
    <row r="165" spans="1:17" x14ac:dyDescent="0.25">
      <c r="A165" s="6">
        <v>160</v>
      </c>
      <c r="B165" s="18"/>
      <c r="C165" s="8">
        <f>IF(B165="","",IFERROR(VLOOKUP(B165,'Çalışanlar'!$A$6:$C$45,2,FALSE),"Listede yok"))</f>
      </c>
      <c r="D165" s="19"/>
      <c r="E165" s="8">
        <f>IF(D165="","",CHOOSE(WEEKDAY(D165,2),"Pzt","Sal","Çar","Per","Cum","Cmt","Paz"))</f>
      </c>
      <c r="F165" s="10">
        <f>IF(D165="","",D165-WEEKDAY(D165,2)+1)</f>
      </c>
      <c r="G165" s="20"/>
      <c r="H165" s="20"/>
      <c r="I165" s="21"/>
      <c r="J165" s="22"/>
      <c r="K165" s="14">
        <f>IF(OR(G165="",H165=""),"",ROUND(MOD(H165-G165,1)*24,2))</f>
      </c>
      <c r="L165" s="14">
        <f>IF(K165="","",MAX(0,K165-N(I165)/60))</f>
      </c>
      <c r="M165" s="15">
        <f>IF(L165="","",IF(L165&lt;=4,15,IF(L165&lt;=7.5,30,60)))</f>
      </c>
      <c r="N165" s="8">
        <f>IF(L165="","",IF(N(I165)&lt;M165,"Eksik ara","Uygun"))</f>
      </c>
      <c r="O165" s="14">
        <f>IF(OR(L165="",OFFSET(B165,-1,0)&lt;&gt;B165,OFFSET(K165,-1,0)=""),"",ROUND(((D165+G165)-(OFFSET(D165,-1,0)+OFFSET(G165,-1,0)+OFFSET(K165,-1,0)/24))*24,1))</f>
      </c>
      <c r="P165" s="8">
        <f>IF(L165="","",IF(L165&gt;11,"11 saat aşıldı",IF(AND(J165="Evet",L165&gt;7.5),"Gece 7,5 saat aşıldı",IF(AND(O165&lt;&gt;"",N(O165)&lt;11),"11 saatten az dinlenme","Uygun"))))</f>
      </c>
      <c r="Q165" s="16"/>
    </row>
    <row r="166" spans="1:17" x14ac:dyDescent="0.25">
      <c r="A166" s="6">
        <v>161</v>
      </c>
      <c r="B166" s="18"/>
      <c r="C166" s="8">
        <f>IF(B166="","",IFERROR(VLOOKUP(B166,'Çalışanlar'!$A$6:$C$45,2,FALSE),"Listede yok"))</f>
      </c>
      <c r="D166" s="19"/>
      <c r="E166" s="8">
        <f>IF(D166="","",CHOOSE(WEEKDAY(D166,2),"Pzt","Sal","Çar","Per","Cum","Cmt","Paz"))</f>
      </c>
      <c r="F166" s="10">
        <f>IF(D166="","",D166-WEEKDAY(D166,2)+1)</f>
      </c>
      <c r="G166" s="20"/>
      <c r="H166" s="20"/>
      <c r="I166" s="21"/>
      <c r="J166" s="22"/>
      <c r="K166" s="14">
        <f>IF(OR(G166="",H166=""),"",ROUND(MOD(H166-G166,1)*24,2))</f>
      </c>
      <c r="L166" s="14">
        <f>IF(K166="","",MAX(0,K166-N(I166)/60))</f>
      </c>
      <c r="M166" s="15">
        <f>IF(L166="","",IF(L166&lt;=4,15,IF(L166&lt;=7.5,30,60)))</f>
      </c>
      <c r="N166" s="8">
        <f>IF(L166="","",IF(N(I166)&lt;M166,"Eksik ara","Uygun"))</f>
      </c>
      <c r="O166" s="14">
        <f>IF(OR(L166="",OFFSET(B166,-1,0)&lt;&gt;B166,OFFSET(K166,-1,0)=""),"",ROUND(((D166+G166)-(OFFSET(D166,-1,0)+OFFSET(G166,-1,0)+OFFSET(K166,-1,0)/24))*24,1))</f>
      </c>
      <c r="P166" s="8">
        <f>IF(L166="","",IF(L166&gt;11,"11 saat aşıldı",IF(AND(J166="Evet",L166&gt;7.5),"Gece 7,5 saat aşıldı",IF(AND(O166&lt;&gt;"",N(O166)&lt;11),"11 saatten az dinlenme","Uygun"))))</f>
      </c>
      <c r="Q166" s="16"/>
    </row>
    <row r="167" spans="1:17" x14ac:dyDescent="0.25">
      <c r="A167" s="6">
        <v>162</v>
      </c>
      <c r="B167" s="18"/>
      <c r="C167" s="8">
        <f>IF(B167="","",IFERROR(VLOOKUP(B167,'Çalışanlar'!$A$6:$C$45,2,FALSE),"Listede yok"))</f>
      </c>
      <c r="D167" s="19"/>
      <c r="E167" s="8">
        <f>IF(D167="","",CHOOSE(WEEKDAY(D167,2),"Pzt","Sal","Çar","Per","Cum","Cmt","Paz"))</f>
      </c>
      <c r="F167" s="10">
        <f>IF(D167="","",D167-WEEKDAY(D167,2)+1)</f>
      </c>
      <c r="G167" s="20"/>
      <c r="H167" s="20"/>
      <c r="I167" s="21"/>
      <c r="J167" s="22"/>
      <c r="K167" s="14">
        <f>IF(OR(G167="",H167=""),"",ROUND(MOD(H167-G167,1)*24,2))</f>
      </c>
      <c r="L167" s="14">
        <f>IF(K167="","",MAX(0,K167-N(I167)/60))</f>
      </c>
      <c r="M167" s="15">
        <f>IF(L167="","",IF(L167&lt;=4,15,IF(L167&lt;=7.5,30,60)))</f>
      </c>
      <c r="N167" s="8">
        <f>IF(L167="","",IF(N(I167)&lt;M167,"Eksik ara","Uygun"))</f>
      </c>
      <c r="O167" s="14">
        <f>IF(OR(L167="",OFFSET(B167,-1,0)&lt;&gt;B167,OFFSET(K167,-1,0)=""),"",ROUND(((D167+G167)-(OFFSET(D167,-1,0)+OFFSET(G167,-1,0)+OFFSET(K167,-1,0)/24))*24,1))</f>
      </c>
      <c r="P167" s="8">
        <f>IF(L167="","",IF(L167&gt;11,"11 saat aşıldı",IF(AND(J167="Evet",L167&gt;7.5),"Gece 7,5 saat aşıldı",IF(AND(O167&lt;&gt;"",N(O167)&lt;11),"11 saatten az dinlenme","Uygun"))))</f>
      </c>
      <c r="Q167" s="16"/>
    </row>
    <row r="168" spans="1:17" x14ac:dyDescent="0.25">
      <c r="A168" s="6">
        <v>163</v>
      </c>
      <c r="B168" s="18"/>
      <c r="C168" s="8">
        <f>IF(B168="","",IFERROR(VLOOKUP(B168,'Çalışanlar'!$A$6:$C$45,2,FALSE),"Listede yok"))</f>
      </c>
      <c r="D168" s="19"/>
      <c r="E168" s="8">
        <f>IF(D168="","",CHOOSE(WEEKDAY(D168,2),"Pzt","Sal","Çar","Per","Cum","Cmt","Paz"))</f>
      </c>
      <c r="F168" s="10">
        <f>IF(D168="","",D168-WEEKDAY(D168,2)+1)</f>
      </c>
      <c r="G168" s="20"/>
      <c r="H168" s="20"/>
      <c r="I168" s="21"/>
      <c r="J168" s="22"/>
      <c r="K168" s="14">
        <f>IF(OR(G168="",H168=""),"",ROUND(MOD(H168-G168,1)*24,2))</f>
      </c>
      <c r="L168" s="14">
        <f>IF(K168="","",MAX(0,K168-N(I168)/60))</f>
      </c>
      <c r="M168" s="15">
        <f>IF(L168="","",IF(L168&lt;=4,15,IF(L168&lt;=7.5,30,60)))</f>
      </c>
      <c r="N168" s="8">
        <f>IF(L168="","",IF(N(I168)&lt;M168,"Eksik ara","Uygun"))</f>
      </c>
      <c r="O168" s="14">
        <f>IF(OR(L168="",OFFSET(B168,-1,0)&lt;&gt;B168,OFFSET(K168,-1,0)=""),"",ROUND(((D168+G168)-(OFFSET(D168,-1,0)+OFFSET(G168,-1,0)+OFFSET(K168,-1,0)/24))*24,1))</f>
      </c>
      <c r="P168" s="8">
        <f>IF(L168="","",IF(L168&gt;11,"11 saat aşıldı",IF(AND(J168="Evet",L168&gt;7.5),"Gece 7,5 saat aşıldı",IF(AND(O168&lt;&gt;"",N(O168)&lt;11),"11 saatten az dinlenme","Uygun"))))</f>
      </c>
      <c r="Q168" s="16"/>
    </row>
    <row r="169" spans="1:17" x14ac:dyDescent="0.25">
      <c r="A169" s="6">
        <v>164</v>
      </c>
      <c r="B169" s="18"/>
      <c r="C169" s="8">
        <f>IF(B169="","",IFERROR(VLOOKUP(B169,'Çalışanlar'!$A$6:$C$45,2,FALSE),"Listede yok"))</f>
      </c>
      <c r="D169" s="19"/>
      <c r="E169" s="8">
        <f>IF(D169="","",CHOOSE(WEEKDAY(D169,2),"Pzt","Sal","Çar","Per","Cum","Cmt","Paz"))</f>
      </c>
      <c r="F169" s="10">
        <f>IF(D169="","",D169-WEEKDAY(D169,2)+1)</f>
      </c>
      <c r="G169" s="20"/>
      <c r="H169" s="20"/>
      <c r="I169" s="21"/>
      <c r="J169" s="22"/>
      <c r="K169" s="14">
        <f>IF(OR(G169="",H169=""),"",ROUND(MOD(H169-G169,1)*24,2))</f>
      </c>
      <c r="L169" s="14">
        <f>IF(K169="","",MAX(0,K169-N(I169)/60))</f>
      </c>
      <c r="M169" s="15">
        <f>IF(L169="","",IF(L169&lt;=4,15,IF(L169&lt;=7.5,30,60)))</f>
      </c>
      <c r="N169" s="8">
        <f>IF(L169="","",IF(N(I169)&lt;M169,"Eksik ara","Uygun"))</f>
      </c>
      <c r="O169" s="14">
        <f>IF(OR(L169="",OFFSET(B169,-1,0)&lt;&gt;B169,OFFSET(K169,-1,0)=""),"",ROUND(((D169+G169)-(OFFSET(D169,-1,0)+OFFSET(G169,-1,0)+OFFSET(K169,-1,0)/24))*24,1))</f>
      </c>
      <c r="P169" s="8">
        <f>IF(L169="","",IF(L169&gt;11,"11 saat aşıldı",IF(AND(J169="Evet",L169&gt;7.5),"Gece 7,5 saat aşıldı",IF(AND(O169&lt;&gt;"",N(O169)&lt;11),"11 saatten az dinlenme","Uygun"))))</f>
      </c>
      <c r="Q169" s="16"/>
    </row>
    <row r="170" spans="1:17" x14ac:dyDescent="0.25">
      <c r="A170" s="6">
        <v>165</v>
      </c>
      <c r="B170" s="18"/>
      <c r="C170" s="8">
        <f>IF(B170="","",IFERROR(VLOOKUP(B170,'Çalışanlar'!$A$6:$C$45,2,FALSE),"Listede yok"))</f>
      </c>
      <c r="D170" s="19"/>
      <c r="E170" s="8">
        <f>IF(D170="","",CHOOSE(WEEKDAY(D170,2),"Pzt","Sal","Çar","Per","Cum","Cmt","Paz"))</f>
      </c>
      <c r="F170" s="10">
        <f>IF(D170="","",D170-WEEKDAY(D170,2)+1)</f>
      </c>
      <c r="G170" s="20"/>
      <c r="H170" s="20"/>
      <c r="I170" s="21"/>
      <c r="J170" s="22"/>
      <c r="K170" s="14">
        <f>IF(OR(G170="",H170=""),"",ROUND(MOD(H170-G170,1)*24,2))</f>
      </c>
      <c r="L170" s="14">
        <f>IF(K170="","",MAX(0,K170-N(I170)/60))</f>
      </c>
      <c r="M170" s="15">
        <f>IF(L170="","",IF(L170&lt;=4,15,IF(L170&lt;=7.5,30,60)))</f>
      </c>
      <c r="N170" s="8">
        <f>IF(L170="","",IF(N(I170)&lt;M170,"Eksik ara","Uygun"))</f>
      </c>
      <c r="O170" s="14">
        <f>IF(OR(L170="",OFFSET(B170,-1,0)&lt;&gt;B170,OFFSET(K170,-1,0)=""),"",ROUND(((D170+G170)-(OFFSET(D170,-1,0)+OFFSET(G170,-1,0)+OFFSET(K170,-1,0)/24))*24,1))</f>
      </c>
      <c r="P170" s="8">
        <f>IF(L170="","",IF(L170&gt;11,"11 saat aşıldı",IF(AND(J170="Evet",L170&gt;7.5),"Gece 7,5 saat aşıldı",IF(AND(O170&lt;&gt;"",N(O170)&lt;11),"11 saatten az dinlenme","Uygun"))))</f>
      </c>
      <c r="Q170" s="16"/>
    </row>
    <row r="171" spans="1:17" x14ac:dyDescent="0.25">
      <c r="A171" s="6">
        <v>166</v>
      </c>
      <c r="B171" s="18"/>
      <c r="C171" s="8">
        <f>IF(B171="","",IFERROR(VLOOKUP(B171,'Çalışanlar'!$A$6:$C$45,2,FALSE),"Listede yok"))</f>
      </c>
      <c r="D171" s="19"/>
      <c r="E171" s="8">
        <f>IF(D171="","",CHOOSE(WEEKDAY(D171,2),"Pzt","Sal","Çar","Per","Cum","Cmt","Paz"))</f>
      </c>
      <c r="F171" s="10">
        <f>IF(D171="","",D171-WEEKDAY(D171,2)+1)</f>
      </c>
      <c r="G171" s="20"/>
      <c r="H171" s="20"/>
      <c r="I171" s="21"/>
      <c r="J171" s="22"/>
      <c r="K171" s="14">
        <f>IF(OR(G171="",H171=""),"",ROUND(MOD(H171-G171,1)*24,2))</f>
      </c>
      <c r="L171" s="14">
        <f>IF(K171="","",MAX(0,K171-N(I171)/60))</f>
      </c>
      <c r="M171" s="15">
        <f>IF(L171="","",IF(L171&lt;=4,15,IF(L171&lt;=7.5,30,60)))</f>
      </c>
      <c r="N171" s="8">
        <f>IF(L171="","",IF(N(I171)&lt;M171,"Eksik ara","Uygun"))</f>
      </c>
      <c r="O171" s="14">
        <f>IF(OR(L171="",OFFSET(B171,-1,0)&lt;&gt;B171,OFFSET(K171,-1,0)=""),"",ROUND(((D171+G171)-(OFFSET(D171,-1,0)+OFFSET(G171,-1,0)+OFFSET(K171,-1,0)/24))*24,1))</f>
      </c>
      <c r="P171" s="8">
        <f>IF(L171="","",IF(L171&gt;11,"11 saat aşıldı",IF(AND(J171="Evet",L171&gt;7.5),"Gece 7,5 saat aşıldı",IF(AND(O171&lt;&gt;"",N(O171)&lt;11),"11 saatten az dinlenme","Uygun"))))</f>
      </c>
      <c r="Q171" s="16"/>
    </row>
    <row r="172" spans="1:17" x14ac:dyDescent="0.25">
      <c r="A172" s="6">
        <v>167</v>
      </c>
      <c r="B172" s="18"/>
      <c r="C172" s="8">
        <f>IF(B172="","",IFERROR(VLOOKUP(B172,'Çalışanlar'!$A$6:$C$45,2,FALSE),"Listede yok"))</f>
      </c>
      <c r="D172" s="19"/>
      <c r="E172" s="8">
        <f>IF(D172="","",CHOOSE(WEEKDAY(D172,2),"Pzt","Sal","Çar","Per","Cum","Cmt","Paz"))</f>
      </c>
      <c r="F172" s="10">
        <f>IF(D172="","",D172-WEEKDAY(D172,2)+1)</f>
      </c>
      <c r="G172" s="20"/>
      <c r="H172" s="20"/>
      <c r="I172" s="21"/>
      <c r="J172" s="22"/>
      <c r="K172" s="14">
        <f>IF(OR(G172="",H172=""),"",ROUND(MOD(H172-G172,1)*24,2))</f>
      </c>
      <c r="L172" s="14">
        <f>IF(K172="","",MAX(0,K172-N(I172)/60))</f>
      </c>
      <c r="M172" s="15">
        <f>IF(L172="","",IF(L172&lt;=4,15,IF(L172&lt;=7.5,30,60)))</f>
      </c>
      <c r="N172" s="8">
        <f>IF(L172="","",IF(N(I172)&lt;M172,"Eksik ara","Uygun"))</f>
      </c>
      <c r="O172" s="14">
        <f>IF(OR(L172="",OFFSET(B172,-1,0)&lt;&gt;B172,OFFSET(K172,-1,0)=""),"",ROUND(((D172+G172)-(OFFSET(D172,-1,0)+OFFSET(G172,-1,0)+OFFSET(K172,-1,0)/24))*24,1))</f>
      </c>
      <c r="P172" s="8">
        <f>IF(L172="","",IF(L172&gt;11,"11 saat aşıldı",IF(AND(J172="Evet",L172&gt;7.5),"Gece 7,5 saat aşıldı",IF(AND(O172&lt;&gt;"",N(O172)&lt;11),"11 saatten az dinlenme","Uygun"))))</f>
      </c>
      <c r="Q172" s="16"/>
    </row>
    <row r="173" spans="1:17" x14ac:dyDescent="0.25">
      <c r="A173" s="6">
        <v>168</v>
      </c>
      <c r="B173" s="18"/>
      <c r="C173" s="8">
        <f>IF(B173="","",IFERROR(VLOOKUP(B173,'Çalışanlar'!$A$6:$C$45,2,FALSE),"Listede yok"))</f>
      </c>
      <c r="D173" s="19"/>
      <c r="E173" s="8">
        <f>IF(D173="","",CHOOSE(WEEKDAY(D173,2),"Pzt","Sal","Çar","Per","Cum","Cmt","Paz"))</f>
      </c>
      <c r="F173" s="10">
        <f>IF(D173="","",D173-WEEKDAY(D173,2)+1)</f>
      </c>
      <c r="G173" s="20"/>
      <c r="H173" s="20"/>
      <c r="I173" s="21"/>
      <c r="J173" s="22"/>
      <c r="K173" s="14">
        <f>IF(OR(G173="",H173=""),"",ROUND(MOD(H173-G173,1)*24,2))</f>
      </c>
      <c r="L173" s="14">
        <f>IF(K173="","",MAX(0,K173-N(I173)/60))</f>
      </c>
      <c r="M173" s="15">
        <f>IF(L173="","",IF(L173&lt;=4,15,IF(L173&lt;=7.5,30,60)))</f>
      </c>
      <c r="N173" s="8">
        <f>IF(L173="","",IF(N(I173)&lt;M173,"Eksik ara","Uygun"))</f>
      </c>
      <c r="O173" s="14">
        <f>IF(OR(L173="",OFFSET(B173,-1,0)&lt;&gt;B173,OFFSET(K173,-1,0)=""),"",ROUND(((D173+G173)-(OFFSET(D173,-1,0)+OFFSET(G173,-1,0)+OFFSET(K173,-1,0)/24))*24,1))</f>
      </c>
      <c r="P173" s="8">
        <f>IF(L173="","",IF(L173&gt;11,"11 saat aşıldı",IF(AND(J173="Evet",L173&gt;7.5),"Gece 7,5 saat aşıldı",IF(AND(O173&lt;&gt;"",N(O173)&lt;11),"11 saatten az dinlenme","Uygun"))))</f>
      </c>
      <c r="Q173" s="16"/>
    </row>
    <row r="174" spans="1:17" x14ac:dyDescent="0.25">
      <c r="A174" s="6">
        <v>169</v>
      </c>
      <c r="B174" s="18"/>
      <c r="C174" s="8">
        <f>IF(B174="","",IFERROR(VLOOKUP(B174,'Çalışanlar'!$A$6:$C$45,2,FALSE),"Listede yok"))</f>
      </c>
      <c r="D174" s="19"/>
      <c r="E174" s="8">
        <f>IF(D174="","",CHOOSE(WEEKDAY(D174,2),"Pzt","Sal","Çar","Per","Cum","Cmt","Paz"))</f>
      </c>
      <c r="F174" s="10">
        <f>IF(D174="","",D174-WEEKDAY(D174,2)+1)</f>
      </c>
      <c r="G174" s="20"/>
      <c r="H174" s="20"/>
      <c r="I174" s="21"/>
      <c r="J174" s="22"/>
      <c r="K174" s="14">
        <f>IF(OR(G174="",H174=""),"",ROUND(MOD(H174-G174,1)*24,2))</f>
      </c>
      <c r="L174" s="14">
        <f>IF(K174="","",MAX(0,K174-N(I174)/60))</f>
      </c>
      <c r="M174" s="15">
        <f>IF(L174="","",IF(L174&lt;=4,15,IF(L174&lt;=7.5,30,60)))</f>
      </c>
      <c r="N174" s="8">
        <f>IF(L174="","",IF(N(I174)&lt;M174,"Eksik ara","Uygun"))</f>
      </c>
      <c r="O174" s="14">
        <f>IF(OR(L174="",OFFSET(B174,-1,0)&lt;&gt;B174,OFFSET(K174,-1,0)=""),"",ROUND(((D174+G174)-(OFFSET(D174,-1,0)+OFFSET(G174,-1,0)+OFFSET(K174,-1,0)/24))*24,1))</f>
      </c>
      <c r="P174" s="8">
        <f>IF(L174="","",IF(L174&gt;11,"11 saat aşıldı",IF(AND(J174="Evet",L174&gt;7.5),"Gece 7,5 saat aşıldı",IF(AND(O174&lt;&gt;"",N(O174)&lt;11),"11 saatten az dinlenme","Uygun"))))</f>
      </c>
      <c r="Q174" s="16"/>
    </row>
    <row r="175" spans="1:17" x14ac:dyDescent="0.25">
      <c r="A175" s="6">
        <v>170</v>
      </c>
      <c r="B175" s="18"/>
      <c r="C175" s="8">
        <f>IF(B175="","",IFERROR(VLOOKUP(B175,'Çalışanlar'!$A$6:$C$45,2,FALSE),"Listede yok"))</f>
      </c>
      <c r="D175" s="19"/>
      <c r="E175" s="8">
        <f>IF(D175="","",CHOOSE(WEEKDAY(D175,2),"Pzt","Sal","Çar","Per","Cum","Cmt","Paz"))</f>
      </c>
      <c r="F175" s="10">
        <f>IF(D175="","",D175-WEEKDAY(D175,2)+1)</f>
      </c>
      <c r="G175" s="20"/>
      <c r="H175" s="20"/>
      <c r="I175" s="21"/>
      <c r="J175" s="22"/>
      <c r="K175" s="14">
        <f>IF(OR(G175="",H175=""),"",ROUND(MOD(H175-G175,1)*24,2))</f>
      </c>
      <c r="L175" s="14">
        <f>IF(K175="","",MAX(0,K175-N(I175)/60))</f>
      </c>
      <c r="M175" s="15">
        <f>IF(L175="","",IF(L175&lt;=4,15,IF(L175&lt;=7.5,30,60)))</f>
      </c>
      <c r="N175" s="8">
        <f>IF(L175="","",IF(N(I175)&lt;M175,"Eksik ara","Uygun"))</f>
      </c>
      <c r="O175" s="14">
        <f>IF(OR(L175="",OFFSET(B175,-1,0)&lt;&gt;B175,OFFSET(K175,-1,0)=""),"",ROUND(((D175+G175)-(OFFSET(D175,-1,0)+OFFSET(G175,-1,0)+OFFSET(K175,-1,0)/24))*24,1))</f>
      </c>
      <c r="P175" s="8">
        <f>IF(L175="","",IF(L175&gt;11,"11 saat aşıldı",IF(AND(J175="Evet",L175&gt;7.5),"Gece 7,5 saat aşıldı",IF(AND(O175&lt;&gt;"",N(O175)&lt;11),"11 saatten az dinlenme","Uygun"))))</f>
      </c>
      <c r="Q175" s="16"/>
    </row>
    <row r="176" spans="1:17" x14ac:dyDescent="0.25">
      <c r="A176" s="6">
        <v>171</v>
      </c>
      <c r="B176" s="18"/>
      <c r="C176" s="8">
        <f>IF(B176="","",IFERROR(VLOOKUP(B176,'Çalışanlar'!$A$6:$C$45,2,FALSE),"Listede yok"))</f>
      </c>
      <c r="D176" s="19"/>
      <c r="E176" s="8">
        <f>IF(D176="","",CHOOSE(WEEKDAY(D176,2),"Pzt","Sal","Çar","Per","Cum","Cmt","Paz"))</f>
      </c>
      <c r="F176" s="10">
        <f>IF(D176="","",D176-WEEKDAY(D176,2)+1)</f>
      </c>
      <c r="G176" s="20"/>
      <c r="H176" s="20"/>
      <c r="I176" s="21"/>
      <c r="J176" s="22"/>
      <c r="K176" s="14">
        <f>IF(OR(G176="",H176=""),"",ROUND(MOD(H176-G176,1)*24,2))</f>
      </c>
      <c r="L176" s="14">
        <f>IF(K176="","",MAX(0,K176-N(I176)/60))</f>
      </c>
      <c r="M176" s="15">
        <f>IF(L176="","",IF(L176&lt;=4,15,IF(L176&lt;=7.5,30,60)))</f>
      </c>
      <c r="N176" s="8">
        <f>IF(L176="","",IF(N(I176)&lt;M176,"Eksik ara","Uygun"))</f>
      </c>
      <c r="O176" s="14">
        <f>IF(OR(L176="",OFFSET(B176,-1,0)&lt;&gt;B176,OFFSET(K176,-1,0)=""),"",ROUND(((D176+G176)-(OFFSET(D176,-1,0)+OFFSET(G176,-1,0)+OFFSET(K176,-1,0)/24))*24,1))</f>
      </c>
      <c r="P176" s="8">
        <f>IF(L176="","",IF(L176&gt;11,"11 saat aşıldı",IF(AND(J176="Evet",L176&gt;7.5),"Gece 7,5 saat aşıldı",IF(AND(O176&lt;&gt;"",N(O176)&lt;11),"11 saatten az dinlenme","Uygun"))))</f>
      </c>
      <c r="Q176" s="16"/>
    </row>
    <row r="177" spans="1:17" x14ac:dyDescent="0.25">
      <c r="A177" s="6">
        <v>172</v>
      </c>
      <c r="B177" s="18"/>
      <c r="C177" s="8">
        <f>IF(B177="","",IFERROR(VLOOKUP(B177,'Çalışanlar'!$A$6:$C$45,2,FALSE),"Listede yok"))</f>
      </c>
      <c r="D177" s="19"/>
      <c r="E177" s="8">
        <f>IF(D177="","",CHOOSE(WEEKDAY(D177,2),"Pzt","Sal","Çar","Per","Cum","Cmt","Paz"))</f>
      </c>
      <c r="F177" s="10">
        <f>IF(D177="","",D177-WEEKDAY(D177,2)+1)</f>
      </c>
      <c r="G177" s="20"/>
      <c r="H177" s="20"/>
      <c r="I177" s="21"/>
      <c r="J177" s="22"/>
      <c r="K177" s="14">
        <f>IF(OR(G177="",H177=""),"",ROUND(MOD(H177-G177,1)*24,2))</f>
      </c>
      <c r="L177" s="14">
        <f>IF(K177="","",MAX(0,K177-N(I177)/60))</f>
      </c>
      <c r="M177" s="15">
        <f>IF(L177="","",IF(L177&lt;=4,15,IF(L177&lt;=7.5,30,60)))</f>
      </c>
      <c r="N177" s="8">
        <f>IF(L177="","",IF(N(I177)&lt;M177,"Eksik ara","Uygun"))</f>
      </c>
      <c r="O177" s="14">
        <f>IF(OR(L177="",OFFSET(B177,-1,0)&lt;&gt;B177,OFFSET(K177,-1,0)=""),"",ROUND(((D177+G177)-(OFFSET(D177,-1,0)+OFFSET(G177,-1,0)+OFFSET(K177,-1,0)/24))*24,1))</f>
      </c>
      <c r="P177" s="8">
        <f>IF(L177="","",IF(L177&gt;11,"11 saat aşıldı",IF(AND(J177="Evet",L177&gt;7.5),"Gece 7,5 saat aşıldı",IF(AND(O177&lt;&gt;"",N(O177)&lt;11),"11 saatten az dinlenme","Uygun"))))</f>
      </c>
      <c r="Q177" s="16"/>
    </row>
    <row r="178" spans="1:17" x14ac:dyDescent="0.25">
      <c r="A178" s="6">
        <v>173</v>
      </c>
      <c r="B178" s="18"/>
      <c r="C178" s="8">
        <f>IF(B178="","",IFERROR(VLOOKUP(B178,'Çalışanlar'!$A$6:$C$45,2,FALSE),"Listede yok"))</f>
      </c>
      <c r="D178" s="19"/>
      <c r="E178" s="8">
        <f>IF(D178="","",CHOOSE(WEEKDAY(D178,2),"Pzt","Sal","Çar","Per","Cum","Cmt","Paz"))</f>
      </c>
      <c r="F178" s="10">
        <f>IF(D178="","",D178-WEEKDAY(D178,2)+1)</f>
      </c>
      <c r="G178" s="20"/>
      <c r="H178" s="20"/>
      <c r="I178" s="21"/>
      <c r="J178" s="22"/>
      <c r="K178" s="14">
        <f>IF(OR(G178="",H178=""),"",ROUND(MOD(H178-G178,1)*24,2))</f>
      </c>
      <c r="L178" s="14">
        <f>IF(K178="","",MAX(0,K178-N(I178)/60))</f>
      </c>
      <c r="M178" s="15">
        <f>IF(L178="","",IF(L178&lt;=4,15,IF(L178&lt;=7.5,30,60)))</f>
      </c>
      <c r="N178" s="8">
        <f>IF(L178="","",IF(N(I178)&lt;M178,"Eksik ara","Uygun"))</f>
      </c>
      <c r="O178" s="14">
        <f>IF(OR(L178="",OFFSET(B178,-1,0)&lt;&gt;B178,OFFSET(K178,-1,0)=""),"",ROUND(((D178+G178)-(OFFSET(D178,-1,0)+OFFSET(G178,-1,0)+OFFSET(K178,-1,0)/24))*24,1))</f>
      </c>
      <c r="P178" s="8">
        <f>IF(L178="","",IF(L178&gt;11,"11 saat aşıldı",IF(AND(J178="Evet",L178&gt;7.5),"Gece 7,5 saat aşıldı",IF(AND(O178&lt;&gt;"",N(O178)&lt;11),"11 saatten az dinlenme","Uygun"))))</f>
      </c>
      <c r="Q178" s="16"/>
    </row>
    <row r="179" spans="1:17" x14ac:dyDescent="0.25">
      <c r="A179" s="6">
        <v>174</v>
      </c>
      <c r="B179" s="18"/>
      <c r="C179" s="8">
        <f>IF(B179="","",IFERROR(VLOOKUP(B179,'Çalışanlar'!$A$6:$C$45,2,FALSE),"Listede yok"))</f>
      </c>
      <c r="D179" s="19"/>
      <c r="E179" s="8">
        <f>IF(D179="","",CHOOSE(WEEKDAY(D179,2),"Pzt","Sal","Çar","Per","Cum","Cmt","Paz"))</f>
      </c>
      <c r="F179" s="10">
        <f>IF(D179="","",D179-WEEKDAY(D179,2)+1)</f>
      </c>
      <c r="G179" s="20"/>
      <c r="H179" s="20"/>
      <c r="I179" s="21"/>
      <c r="J179" s="22"/>
      <c r="K179" s="14">
        <f>IF(OR(G179="",H179=""),"",ROUND(MOD(H179-G179,1)*24,2))</f>
      </c>
      <c r="L179" s="14">
        <f>IF(K179="","",MAX(0,K179-N(I179)/60))</f>
      </c>
      <c r="M179" s="15">
        <f>IF(L179="","",IF(L179&lt;=4,15,IF(L179&lt;=7.5,30,60)))</f>
      </c>
      <c r="N179" s="8">
        <f>IF(L179="","",IF(N(I179)&lt;M179,"Eksik ara","Uygun"))</f>
      </c>
      <c r="O179" s="14">
        <f>IF(OR(L179="",OFFSET(B179,-1,0)&lt;&gt;B179,OFFSET(K179,-1,0)=""),"",ROUND(((D179+G179)-(OFFSET(D179,-1,0)+OFFSET(G179,-1,0)+OFFSET(K179,-1,0)/24))*24,1))</f>
      </c>
      <c r="P179" s="8">
        <f>IF(L179="","",IF(L179&gt;11,"11 saat aşıldı",IF(AND(J179="Evet",L179&gt;7.5),"Gece 7,5 saat aşıldı",IF(AND(O179&lt;&gt;"",N(O179)&lt;11),"11 saatten az dinlenme","Uygun"))))</f>
      </c>
      <c r="Q179" s="16"/>
    </row>
    <row r="180" spans="1:17" x14ac:dyDescent="0.25">
      <c r="A180" s="6">
        <v>175</v>
      </c>
      <c r="B180" s="18"/>
      <c r="C180" s="8">
        <f>IF(B180="","",IFERROR(VLOOKUP(B180,'Çalışanlar'!$A$6:$C$45,2,FALSE),"Listede yok"))</f>
      </c>
      <c r="D180" s="19"/>
      <c r="E180" s="8">
        <f>IF(D180="","",CHOOSE(WEEKDAY(D180,2),"Pzt","Sal","Çar","Per","Cum","Cmt","Paz"))</f>
      </c>
      <c r="F180" s="10">
        <f>IF(D180="","",D180-WEEKDAY(D180,2)+1)</f>
      </c>
      <c r="G180" s="20"/>
      <c r="H180" s="20"/>
      <c r="I180" s="21"/>
      <c r="J180" s="22"/>
      <c r="K180" s="14">
        <f>IF(OR(G180="",H180=""),"",ROUND(MOD(H180-G180,1)*24,2))</f>
      </c>
      <c r="L180" s="14">
        <f>IF(K180="","",MAX(0,K180-N(I180)/60))</f>
      </c>
      <c r="M180" s="15">
        <f>IF(L180="","",IF(L180&lt;=4,15,IF(L180&lt;=7.5,30,60)))</f>
      </c>
      <c r="N180" s="8">
        <f>IF(L180="","",IF(N(I180)&lt;M180,"Eksik ara","Uygun"))</f>
      </c>
      <c r="O180" s="14">
        <f>IF(OR(L180="",OFFSET(B180,-1,0)&lt;&gt;B180,OFFSET(K180,-1,0)=""),"",ROUND(((D180+G180)-(OFFSET(D180,-1,0)+OFFSET(G180,-1,0)+OFFSET(K180,-1,0)/24))*24,1))</f>
      </c>
      <c r="P180" s="8">
        <f>IF(L180="","",IF(L180&gt;11,"11 saat aşıldı",IF(AND(J180="Evet",L180&gt;7.5),"Gece 7,5 saat aşıldı",IF(AND(O180&lt;&gt;"",N(O180)&lt;11),"11 saatten az dinlenme","Uygun"))))</f>
      </c>
      <c r="Q180" s="16"/>
    </row>
    <row r="181" spans="1:17" x14ac:dyDescent="0.25">
      <c r="A181" s="6">
        <v>176</v>
      </c>
      <c r="B181" s="18"/>
      <c r="C181" s="8">
        <f>IF(B181="","",IFERROR(VLOOKUP(B181,'Çalışanlar'!$A$6:$C$45,2,FALSE),"Listede yok"))</f>
      </c>
      <c r="D181" s="19"/>
      <c r="E181" s="8">
        <f>IF(D181="","",CHOOSE(WEEKDAY(D181,2),"Pzt","Sal","Çar","Per","Cum","Cmt","Paz"))</f>
      </c>
      <c r="F181" s="10">
        <f>IF(D181="","",D181-WEEKDAY(D181,2)+1)</f>
      </c>
      <c r="G181" s="20"/>
      <c r="H181" s="20"/>
      <c r="I181" s="21"/>
      <c r="J181" s="22"/>
      <c r="K181" s="14">
        <f>IF(OR(G181="",H181=""),"",ROUND(MOD(H181-G181,1)*24,2))</f>
      </c>
      <c r="L181" s="14">
        <f>IF(K181="","",MAX(0,K181-N(I181)/60))</f>
      </c>
      <c r="M181" s="15">
        <f>IF(L181="","",IF(L181&lt;=4,15,IF(L181&lt;=7.5,30,60)))</f>
      </c>
      <c r="N181" s="8">
        <f>IF(L181="","",IF(N(I181)&lt;M181,"Eksik ara","Uygun"))</f>
      </c>
      <c r="O181" s="14">
        <f>IF(OR(L181="",OFFSET(B181,-1,0)&lt;&gt;B181,OFFSET(K181,-1,0)=""),"",ROUND(((D181+G181)-(OFFSET(D181,-1,0)+OFFSET(G181,-1,0)+OFFSET(K181,-1,0)/24))*24,1))</f>
      </c>
      <c r="P181" s="8">
        <f>IF(L181="","",IF(L181&gt;11,"11 saat aşıldı",IF(AND(J181="Evet",L181&gt;7.5),"Gece 7,5 saat aşıldı",IF(AND(O181&lt;&gt;"",N(O181)&lt;11),"11 saatten az dinlenme","Uygun"))))</f>
      </c>
      <c r="Q181" s="16"/>
    </row>
    <row r="182" spans="1:17" x14ac:dyDescent="0.25">
      <c r="A182" s="6">
        <v>177</v>
      </c>
      <c r="B182" s="18"/>
      <c r="C182" s="8">
        <f>IF(B182="","",IFERROR(VLOOKUP(B182,'Çalışanlar'!$A$6:$C$45,2,FALSE),"Listede yok"))</f>
      </c>
      <c r="D182" s="19"/>
      <c r="E182" s="8">
        <f>IF(D182="","",CHOOSE(WEEKDAY(D182,2),"Pzt","Sal","Çar","Per","Cum","Cmt","Paz"))</f>
      </c>
      <c r="F182" s="10">
        <f>IF(D182="","",D182-WEEKDAY(D182,2)+1)</f>
      </c>
      <c r="G182" s="20"/>
      <c r="H182" s="20"/>
      <c r="I182" s="21"/>
      <c r="J182" s="22"/>
      <c r="K182" s="14">
        <f>IF(OR(G182="",H182=""),"",ROUND(MOD(H182-G182,1)*24,2))</f>
      </c>
      <c r="L182" s="14">
        <f>IF(K182="","",MAX(0,K182-N(I182)/60))</f>
      </c>
      <c r="M182" s="15">
        <f>IF(L182="","",IF(L182&lt;=4,15,IF(L182&lt;=7.5,30,60)))</f>
      </c>
      <c r="N182" s="8">
        <f>IF(L182="","",IF(N(I182)&lt;M182,"Eksik ara","Uygun"))</f>
      </c>
      <c r="O182" s="14">
        <f>IF(OR(L182="",OFFSET(B182,-1,0)&lt;&gt;B182,OFFSET(K182,-1,0)=""),"",ROUND(((D182+G182)-(OFFSET(D182,-1,0)+OFFSET(G182,-1,0)+OFFSET(K182,-1,0)/24))*24,1))</f>
      </c>
      <c r="P182" s="8">
        <f>IF(L182="","",IF(L182&gt;11,"11 saat aşıldı",IF(AND(J182="Evet",L182&gt;7.5),"Gece 7,5 saat aşıldı",IF(AND(O182&lt;&gt;"",N(O182)&lt;11),"11 saatten az dinlenme","Uygun"))))</f>
      </c>
      <c r="Q182" s="16"/>
    </row>
    <row r="183" spans="1:17" x14ac:dyDescent="0.25">
      <c r="A183" s="6">
        <v>178</v>
      </c>
      <c r="B183" s="18"/>
      <c r="C183" s="8">
        <f>IF(B183="","",IFERROR(VLOOKUP(B183,'Çalışanlar'!$A$6:$C$45,2,FALSE),"Listede yok"))</f>
      </c>
      <c r="D183" s="19"/>
      <c r="E183" s="8">
        <f>IF(D183="","",CHOOSE(WEEKDAY(D183,2),"Pzt","Sal","Çar","Per","Cum","Cmt","Paz"))</f>
      </c>
      <c r="F183" s="10">
        <f>IF(D183="","",D183-WEEKDAY(D183,2)+1)</f>
      </c>
      <c r="G183" s="20"/>
      <c r="H183" s="20"/>
      <c r="I183" s="21"/>
      <c r="J183" s="22"/>
      <c r="K183" s="14">
        <f>IF(OR(G183="",H183=""),"",ROUND(MOD(H183-G183,1)*24,2))</f>
      </c>
      <c r="L183" s="14">
        <f>IF(K183="","",MAX(0,K183-N(I183)/60))</f>
      </c>
      <c r="M183" s="15">
        <f>IF(L183="","",IF(L183&lt;=4,15,IF(L183&lt;=7.5,30,60)))</f>
      </c>
      <c r="N183" s="8">
        <f>IF(L183="","",IF(N(I183)&lt;M183,"Eksik ara","Uygun"))</f>
      </c>
      <c r="O183" s="14">
        <f>IF(OR(L183="",OFFSET(B183,-1,0)&lt;&gt;B183,OFFSET(K183,-1,0)=""),"",ROUND(((D183+G183)-(OFFSET(D183,-1,0)+OFFSET(G183,-1,0)+OFFSET(K183,-1,0)/24))*24,1))</f>
      </c>
      <c r="P183" s="8">
        <f>IF(L183="","",IF(L183&gt;11,"11 saat aşıldı",IF(AND(J183="Evet",L183&gt;7.5),"Gece 7,5 saat aşıldı",IF(AND(O183&lt;&gt;"",N(O183)&lt;11),"11 saatten az dinlenme","Uygun"))))</f>
      </c>
      <c r="Q183" s="16"/>
    </row>
    <row r="184" spans="1:17" x14ac:dyDescent="0.25">
      <c r="A184" s="6">
        <v>179</v>
      </c>
      <c r="B184" s="18"/>
      <c r="C184" s="8">
        <f>IF(B184="","",IFERROR(VLOOKUP(B184,'Çalışanlar'!$A$6:$C$45,2,FALSE),"Listede yok"))</f>
      </c>
      <c r="D184" s="19"/>
      <c r="E184" s="8">
        <f>IF(D184="","",CHOOSE(WEEKDAY(D184,2),"Pzt","Sal","Çar","Per","Cum","Cmt","Paz"))</f>
      </c>
      <c r="F184" s="10">
        <f>IF(D184="","",D184-WEEKDAY(D184,2)+1)</f>
      </c>
      <c r="G184" s="20"/>
      <c r="H184" s="20"/>
      <c r="I184" s="21"/>
      <c r="J184" s="22"/>
      <c r="K184" s="14">
        <f>IF(OR(G184="",H184=""),"",ROUND(MOD(H184-G184,1)*24,2))</f>
      </c>
      <c r="L184" s="14">
        <f>IF(K184="","",MAX(0,K184-N(I184)/60))</f>
      </c>
      <c r="M184" s="15">
        <f>IF(L184="","",IF(L184&lt;=4,15,IF(L184&lt;=7.5,30,60)))</f>
      </c>
      <c r="N184" s="8">
        <f>IF(L184="","",IF(N(I184)&lt;M184,"Eksik ara","Uygun"))</f>
      </c>
      <c r="O184" s="14">
        <f>IF(OR(L184="",OFFSET(B184,-1,0)&lt;&gt;B184,OFFSET(K184,-1,0)=""),"",ROUND(((D184+G184)-(OFFSET(D184,-1,0)+OFFSET(G184,-1,0)+OFFSET(K184,-1,0)/24))*24,1))</f>
      </c>
      <c r="P184" s="8">
        <f>IF(L184="","",IF(L184&gt;11,"11 saat aşıldı",IF(AND(J184="Evet",L184&gt;7.5),"Gece 7,5 saat aşıldı",IF(AND(O184&lt;&gt;"",N(O184)&lt;11),"11 saatten az dinlenme","Uygun"))))</f>
      </c>
      <c r="Q184" s="16"/>
    </row>
    <row r="185" spans="1:17" x14ac:dyDescent="0.25">
      <c r="A185" s="6">
        <v>180</v>
      </c>
      <c r="B185" s="18"/>
      <c r="C185" s="8">
        <f>IF(B185="","",IFERROR(VLOOKUP(B185,'Çalışanlar'!$A$6:$C$45,2,FALSE),"Listede yok"))</f>
      </c>
      <c r="D185" s="19"/>
      <c r="E185" s="8">
        <f>IF(D185="","",CHOOSE(WEEKDAY(D185,2),"Pzt","Sal","Çar","Per","Cum","Cmt","Paz"))</f>
      </c>
      <c r="F185" s="10">
        <f>IF(D185="","",D185-WEEKDAY(D185,2)+1)</f>
      </c>
      <c r="G185" s="20"/>
      <c r="H185" s="20"/>
      <c r="I185" s="21"/>
      <c r="J185" s="22"/>
      <c r="K185" s="14">
        <f>IF(OR(G185="",H185=""),"",ROUND(MOD(H185-G185,1)*24,2))</f>
      </c>
      <c r="L185" s="14">
        <f>IF(K185="","",MAX(0,K185-N(I185)/60))</f>
      </c>
      <c r="M185" s="15">
        <f>IF(L185="","",IF(L185&lt;=4,15,IF(L185&lt;=7.5,30,60)))</f>
      </c>
      <c r="N185" s="8">
        <f>IF(L185="","",IF(N(I185)&lt;M185,"Eksik ara","Uygun"))</f>
      </c>
      <c r="O185" s="14">
        <f>IF(OR(L185="",OFFSET(B185,-1,0)&lt;&gt;B185,OFFSET(K185,-1,0)=""),"",ROUND(((D185+G185)-(OFFSET(D185,-1,0)+OFFSET(G185,-1,0)+OFFSET(K185,-1,0)/24))*24,1))</f>
      </c>
      <c r="P185" s="8">
        <f>IF(L185="","",IF(L185&gt;11,"11 saat aşıldı",IF(AND(J185="Evet",L185&gt;7.5),"Gece 7,5 saat aşıldı",IF(AND(O185&lt;&gt;"",N(O185)&lt;11),"11 saatten az dinlenme","Uygun"))))</f>
      </c>
      <c r="Q185" s="16"/>
    </row>
    <row r="186" spans="1:17" x14ac:dyDescent="0.25">
      <c r="A186" s="6">
        <v>181</v>
      </c>
      <c r="B186" s="18"/>
      <c r="C186" s="8">
        <f>IF(B186="","",IFERROR(VLOOKUP(B186,'Çalışanlar'!$A$6:$C$45,2,FALSE),"Listede yok"))</f>
      </c>
      <c r="D186" s="19"/>
      <c r="E186" s="8">
        <f>IF(D186="","",CHOOSE(WEEKDAY(D186,2),"Pzt","Sal","Çar","Per","Cum","Cmt","Paz"))</f>
      </c>
      <c r="F186" s="10">
        <f>IF(D186="","",D186-WEEKDAY(D186,2)+1)</f>
      </c>
      <c r="G186" s="20"/>
      <c r="H186" s="20"/>
      <c r="I186" s="21"/>
      <c r="J186" s="22"/>
      <c r="K186" s="14">
        <f>IF(OR(G186="",H186=""),"",ROUND(MOD(H186-G186,1)*24,2))</f>
      </c>
      <c r="L186" s="14">
        <f>IF(K186="","",MAX(0,K186-N(I186)/60))</f>
      </c>
      <c r="M186" s="15">
        <f>IF(L186="","",IF(L186&lt;=4,15,IF(L186&lt;=7.5,30,60)))</f>
      </c>
      <c r="N186" s="8">
        <f>IF(L186="","",IF(N(I186)&lt;M186,"Eksik ara","Uygun"))</f>
      </c>
      <c r="O186" s="14">
        <f>IF(OR(L186="",OFFSET(B186,-1,0)&lt;&gt;B186,OFFSET(K186,-1,0)=""),"",ROUND(((D186+G186)-(OFFSET(D186,-1,0)+OFFSET(G186,-1,0)+OFFSET(K186,-1,0)/24))*24,1))</f>
      </c>
      <c r="P186" s="8">
        <f>IF(L186="","",IF(L186&gt;11,"11 saat aşıldı",IF(AND(J186="Evet",L186&gt;7.5),"Gece 7,5 saat aşıldı",IF(AND(O186&lt;&gt;"",N(O186)&lt;11),"11 saatten az dinlenme","Uygun"))))</f>
      </c>
      <c r="Q186" s="16"/>
    </row>
    <row r="187" spans="1:17" x14ac:dyDescent="0.25">
      <c r="A187" s="6">
        <v>182</v>
      </c>
      <c r="B187" s="18"/>
      <c r="C187" s="8">
        <f>IF(B187="","",IFERROR(VLOOKUP(B187,'Çalışanlar'!$A$6:$C$45,2,FALSE),"Listede yok"))</f>
      </c>
      <c r="D187" s="19"/>
      <c r="E187" s="8">
        <f>IF(D187="","",CHOOSE(WEEKDAY(D187,2),"Pzt","Sal","Çar","Per","Cum","Cmt","Paz"))</f>
      </c>
      <c r="F187" s="10">
        <f>IF(D187="","",D187-WEEKDAY(D187,2)+1)</f>
      </c>
      <c r="G187" s="20"/>
      <c r="H187" s="20"/>
      <c r="I187" s="21"/>
      <c r="J187" s="22"/>
      <c r="K187" s="14">
        <f>IF(OR(G187="",H187=""),"",ROUND(MOD(H187-G187,1)*24,2))</f>
      </c>
      <c r="L187" s="14">
        <f>IF(K187="","",MAX(0,K187-N(I187)/60))</f>
      </c>
      <c r="M187" s="15">
        <f>IF(L187="","",IF(L187&lt;=4,15,IF(L187&lt;=7.5,30,60)))</f>
      </c>
      <c r="N187" s="8">
        <f>IF(L187="","",IF(N(I187)&lt;M187,"Eksik ara","Uygun"))</f>
      </c>
      <c r="O187" s="14">
        <f>IF(OR(L187="",OFFSET(B187,-1,0)&lt;&gt;B187,OFFSET(K187,-1,0)=""),"",ROUND(((D187+G187)-(OFFSET(D187,-1,0)+OFFSET(G187,-1,0)+OFFSET(K187,-1,0)/24))*24,1))</f>
      </c>
      <c r="P187" s="8">
        <f>IF(L187="","",IF(L187&gt;11,"11 saat aşıldı",IF(AND(J187="Evet",L187&gt;7.5),"Gece 7,5 saat aşıldı",IF(AND(O187&lt;&gt;"",N(O187)&lt;11),"11 saatten az dinlenme","Uygun"))))</f>
      </c>
      <c r="Q187" s="16"/>
    </row>
    <row r="188" spans="1:17" x14ac:dyDescent="0.25">
      <c r="A188" s="6">
        <v>183</v>
      </c>
      <c r="B188" s="18"/>
      <c r="C188" s="8">
        <f>IF(B188="","",IFERROR(VLOOKUP(B188,'Çalışanlar'!$A$6:$C$45,2,FALSE),"Listede yok"))</f>
      </c>
      <c r="D188" s="19"/>
      <c r="E188" s="8">
        <f>IF(D188="","",CHOOSE(WEEKDAY(D188,2),"Pzt","Sal","Çar","Per","Cum","Cmt","Paz"))</f>
      </c>
      <c r="F188" s="10">
        <f>IF(D188="","",D188-WEEKDAY(D188,2)+1)</f>
      </c>
      <c r="G188" s="20"/>
      <c r="H188" s="20"/>
      <c r="I188" s="21"/>
      <c r="J188" s="22"/>
      <c r="K188" s="14">
        <f>IF(OR(G188="",H188=""),"",ROUND(MOD(H188-G188,1)*24,2))</f>
      </c>
      <c r="L188" s="14">
        <f>IF(K188="","",MAX(0,K188-N(I188)/60))</f>
      </c>
      <c r="M188" s="15">
        <f>IF(L188="","",IF(L188&lt;=4,15,IF(L188&lt;=7.5,30,60)))</f>
      </c>
      <c r="N188" s="8">
        <f>IF(L188="","",IF(N(I188)&lt;M188,"Eksik ara","Uygun"))</f>
      </c>
      <c r="O188" s="14">
        <f>IF(OR(L188="",OFFSET(B188,-1,0)&lt;&gt;B188,OFFSET(K188,-1,0)=""),"",ROUND(((D188+G188)-(OFFSET(D188,-1,0)+OFFSET(G188,-1,0)+OFFSET(K188,-1,0)/24))*24,1))</f>
      </c>
      <c r="P188" s="8">
        <f>IF(L188="","",IF(L188&gt;11,"11 saat aşıldı",IF(AND(J188="Evet",L188&gt;7.5),"Gece 7,5 saat aşıldı",IF(AND(O188&lt;&gt;"",N(O188)&lt;11),"11 saatten az dinlenme","Uygun"))))</f>
      </c>
      <c r="Q188" s="16"/>
    </row>
    <row r="189" spans="1:17" x14ac:dyDescent="0.25">
      <c r="A189" s="6">
        <v>184</v>
      </c>
      <c r="B189" s="18"/>
      <c r="C189" s="8">
        <f>IF(B189="","",IFERROR(VLOOKUP(B189,'Çalışanlar'!$A$6:$C$45,2,FALSE),"Listede yok"))</f>
      </c>
      <c r="D189" s="19"/>
      <c r="E189" s="8">
        <f>IF(D189="","",CHOOSE(WEEKDAY(D189,2),"Pzt","Sal","Çar","Per","Cum","Cmt","Paz"))</f>
      </c>
      <c r="F189" s="10">
        <f>IF(D189="","",D189-WEEKDAY(D189,2)+1)</f>
      </c>
      <c r="G189" s="20"/>
      <c r="H189" s="20"/>
      <c r="I189" s="21"/>
      <c r="J189" s="22"/>
      <c r="K189" s="14">
        <f>IF(OR(G189="",H189=""),"",ROUND(MOD(H189-G189,1)*24,2))</f>
      </c>
      <c r="L189" s="14">
        <f>IF(K189="","",MAX(0,K189-N(I189)/60))</f>
      </c>
      <c r="M189" s="15">
        <f>IF(L189="","",IF(L189&lt;=4,15,IF(L189&lt;=7.5,30,60)))</f>
      </c>
      <c r="N189" s="8">
        <f>IF(L189="","",IF(N(I189)&lt;M189,"Eksik ara","Uygun"))</f>
      </c>
      <c r="O189" s="14">
        <f>IF(OR(L189="",OFFSET(B189,-1,0)&lt;&gt;B189,OFFSET(K189,-1,0)=""),"",ROUND(((D189+G189)-(OFFSET(D189,-1,0)+OFFSET(G189,-1,0)+OFFSET(K189,-1,0)/24))*24,1))</f>
      </c>
      <c r="P189" s="8">
        <f>IF(L189="","",IF(L189&gt;11,"11 saat aşıldı",IF(AND(J189="Evet",L189&gt;7.5),"Gece 7,5 saat aşıldı",IF(AND(O189&lt;&gt;"",N(O189)&lt;11),"11 saatten az dinlenme","Uygun"))))</f>
      </c>
      <c r="Q189" s="16"/>
    </row>
    <row r="190" spans="1:17" x14ac:dyDescent="0.25">
      <c r="A190" s="6">
        <v>185</v>
      </c>
      <c r="B190" s="18"/>
      <c r="C190" s="8">
        <f>IF(B190="","",IFERROR(VLOOKUP(B190,'Çalışanlar'!$A$6:$C$45,2,FALSE),"Listede yok"))</f>
      </c>
      <c r="D190" s="19"/>
      <c r="E190" s="8">
        <f>IF(D190="","",CHOOSE(WEEKDAY(D190,2),"Pzt","Sal","Çar","Per","Cum","Cmt","Paz"))</f>
      </c>
      <c r="F190" s="10">
        <f>IF(D190="","",D190-WEEKDAY(D190,2)+1)</f>
      </c>
      <c r="G190" s="20"/>
      <c r="H190" s="20"/>
      <c r="I190" s="21"/>
      <c r="J190" s="22"/>
      <c r="K190" s="14">
        <f>IF(OR(G190="",H190=""),"",ROUND(MOD(H190-G190,1)*24,2))</f>
      </c>
      <c r="L190" s="14">
        <f>IF(K190="","",MAX(0,K190-N(I190)/60))</f>
      </c>
      <c r="M190" s="15">
        <f>IF(L190="","",IF(L190&lt;=4,15,IF(L190&lt;=7.5,30,60)))</f>
      </c>
      <c r="N190" s="8">
        <f>IF(L190="","",IF(N(I190)&lt;M190,"Eksik ara","Uygun"))</f>
      </c>
      <c r="O190" s="14">
        <f>IF(OR(L190="",OFFSET(B190,-1,0)&lt;&gt;B190,OFFSET(K190,-1,0)=""),"",ROUND(((D190+G190)-(OFFSET(D190,-1,0)+OFFSET(G190,-1,0)+OFFSET(K190,-1,0)/24))*24,1))</f>
      </c>
      <c r="P190" s="8">
        <f>IF(L190="","",IF(L190&gt;11,"11 saat aşıldı",IF(AND(J190="Evet",L190&gt;7.5),"Gece 7,5 saat aşıldı",IF(AND(O190&lt;&gt;"",N(O190)&lt;11),"11 saatten az dinlenme","Uygun"))))</f>
      </c>
      <c r="Q190" s="16"/>
    </row>
    <row r="191" spans="1:17" x14ac:dyDescent="0.25">
      <c r="A191" s="6">
        <v>186</v>
      </c>
      <c r="B191" s="18"/>
      <c r="C191" s="8">
        <f>IF(B191="","",IFERROR(VLOOKUP(B191,'Çalışanlar'!$A$6:$C$45,2,FALSE),"Listede yok"))</f>
      </c>
      <c r="D191" s="19"/>
      <c r="E191" s="8">
        <f>IF(D191="","",CHOOSE(WEEKDAY(D191,2),"Pzt","Sal","Çar","Per","Cum","Cmt","Paz"))</f>
      </c>
      <c r="F191" s="10">
        <f>IF(D191="","",D191-WEEKDAY(D191,2)+1)</f>
      </c>
      <c r="G191" s="20"/>
      <c r="H191" s="20"/>
      <c r="I191" s="21"/>
      <c r="J191" s="22"/>
      <c r="K191" s="14">
        <f>IF(OR(G191="",H191=""),"",ROUND(MOD(H191-G191,1)*24,2))</f>
      </c>
      <c r="L191" s="14">
        <f>IF(K191="","",MAX(0,K191-N(I191)/60))</f>
      </c>
      <c r="M191" s="15">
        <f>IF(L191="","",IF(L191&lt;=4,15,IF(L191&lt;=7.5,30,60)))</f>
      </c>
      <c r="N191" s="8">
        <f>IF(L191="","",IF(N(I191)&lt;M191,"Eksik ara","Uygun"))</f>
      </c>
      <c r="O191" s="14">
        <f>IF(OR(L191="",OFFSET(B191,-1,0)&lt;&gt;B191,OFFSET(K191,-1,0)=""),"",ROUND(((D191+G191)-(OFFSET(D191,-1,0)+OFFSET(G191,-1,0)+OFFSET(K191,-1,0)/24))*24,1))</f>
      </c>
      <c r="P191" s="8">
        <f>IF(L191="","",IF(L191&gt;11,"11 saat aşıldı",IF(AND(J191="Evet",L191&gt;7.5),"Gece 7,5 saat aşıldı",IF(AND(O191&lt;&gt;"",N(O191)&lt;11),"11 saatten az dinlenme","Uygun"))))</f>
      </c>
      <c r="Q191" s="16"/>
    </row>
    <row r="192" spans="1:17" x14ac:dyDescent="0.25">
      <c r="A192" s="6">
        <v>187</v>
      </c>
      <c r="B192" s="18"/>
      <c r="C192" s="8">
        <f>IF(B192="","",IFERROR(VLOOKUP(B192,'Çalışanlar'!$A$6:$C$45,2,FALSE),"Listede yok"))</f>
      </c>
      <c r="D192" s="19"/>
      <c r="E192" s="8">
        <f>IF(D192="","",CHOOSE(WEEKDAY(D192,2),"Pzt","Sal","Çar","Per","Cum","Cmt","Paz"))</f>
      </c>
      <c r="F192" s="10">
        <f>IF(D192="","",D192-WEEKDAY(D192,2)+1)</f>
      </c>
      <c r="G192" s="20"/>
      <c r="H192" s="20"/>
      <c r="I192" s="21"/>
      <c r="J192" s="22"/>
      <c r="K192" s="14">
        <f>IF(OR(G192="",H192=""),"",ROUND(MOD(H192-G192,1)*24,2))</f>
      </c>
      <c r="L192" s="14">
        <f>IF(K192="","",MAX(0,K192-N(I192)/60))</f>
      </c>
      <c r="M192" s="15">
        <f>IF(L192="","",IF(L192&lt;=4,15,IF(L192&lt;=7.5,30,60)))</f>
      </c>
      <c r="N192" s="8">
        <f>IF(L192="","",IF(N(I192)&lt;M192,"Eksik ara","Uygun"))</f>
      </c>
      <c r="O192" s="14">
        <f>IF(OR(L192="",OFFSET(B192,-1,0)&lt;&gt;B192,OFFSET(K192,-1,0)=""),"",ROUND(((D192+G192)-(OFFSET(D192,-1,0)+OFFSET(G192,-1,0)+OFFSET(K192,-1,0)/24))*24,1))</f>
      </c>
      <c r="P192" s="8">
        <f>IF(L192="","",IF(L192&gt;11,"11 saat aşıldı",IF(AND(J192="Evet",L192&gt;7.5),"Gece 7,5 saat aşıldı",IF(AND(O192&lt;&gt;"",N(O192)&lt;11),"11 saatten az dinlenme","Uygun"))))</f>
      </c>
      <c r="Q192" s="16"/>
    </row>
    <row r="193" spans="1:17" x14ac:dyDescent="0.25">
      <c r="A193" s="6">
        <v>188</v>
      </c>
      <c r="B193" s="18"/>
      <c r="C193" s="8">
        <f>IF(B193="","",IFERROR(VLOOKUP(B193,'Çalışanlar'!$A$6:$C$45,2,FALSE),"Listede yok"))</f>
      </c>
      <c r="D193" s="19"/>
      <c r="E193" s="8">
        <f>IF(D193="","",CHOOSE(WEEKDAY(D193,2),"Pzt","Sal","Çar","Per","Cum","Cmt","Paz"))</f>
      </c>
      <c r="F193" s="10">
        <f>IF(D193="","",D193-WEEKDAY(D193,2)+1)</f>
      </c>
      <c r="G193" s="20"/>
      <c r="H193" s="20"/>
      <c r="I193" s="21"/>
      <c r="J193" s="22"/>
      <c r="K193" s="14">
        <f>IF(OR(G193="",H193=""),"",ROUND(MOD(H193-G193,1)*24,2))</f>
      </c>
      <c r="L193" s="14">
        <f>IF(K193="","",MAX(0,K193-N(I193)/60))</f>
      </c>
      <c r="M193" s="15">
        <f>IF(L193="","",IF(L193&lt;=4,15,IF(L193&lt;=7.5,30,60)))</f>
      </c>
      <c r="N193" s="8">
        <f>IF(L193="","",IF(N(I193)&lt;M193,"Eksik ara","Uygun"))</f>
      </c>
      <c r="O193" s="14">
        <f>IF(OR(L193="",OFFSET(B193,-1,0)&lt;&gt;B193,OFFSET(K193,-1,0)=""),"",ROUND(((D193+G193)-(OFFSET(D193,-1,0)+OFFSET(G193,-1,0)+OFFSET(K193,-1,0)/24))*24,1))</f>
      </c>
      <c r="P193" s="8">
        <f>IF(L193="","",IF(L193&gt;11,"11 saat aşıldı",IF(AND(J193="Evet",L193&gt;7.5),"Gece 7,5 saat aşıldı",IF(AND(O193&lt;&gt;"",N(O193)&lt;11),"11 saatten az dinlenme","Uygun"))))</f>
      </c>
      <c r="Q193" s="16"/>
    </row>
    <row r="194" spans="1:17" x14ac:dyDescent="0.25">
      <c r="A194" s="6">
        <v>189</v>
      </c>
      <c r="B194" s="18"/>
      <c r="C194" s="8">
        <f>IF(B194="","",IFERROR(VLOOKUP(B194,'Çalışanlar'!$A$6:$C$45,2,FALSE),"Listede yok"))</f>
      </c>
      <c r="D194" s="19"/>
      <c r="E194" s="8">
        <f>IF(D194="","",CHOOSE(WEEKDAY(D194,2),"Pzt","Sal","Çar","Per","Cum","Cmt","Paz"))</f>
      </c>
      <c r="F194" s="10">
        <f>IF(D194="","",D194-WEEKDAY(D194,2)+1)</f>
      </c>
      <c r="G194" s="20"/>
      <c r="H194" s="20"/>
      <c r="I194" s="21"/>
      <c r="J194" s="22"/>
      <c r="K194" s="14">
        <f>IF(OR(G194="",H194=""),"",ROUND(MOD(H194-G194,1)*24,2))</f>
      </c>
      <c r="L194" s="14">
        <f>IF(K194="","",MAX(0,K194-N(I194)/60))</f>
      </c>
      <c r="M194" s="15">
        <f>IF(L194="","",IF(L194&lt;=4,15,IF(L194&lt;=7.5,30,60)))</f>
      </c>
      <c r="N194" s="8">
        <f>IF(L194="","",IF(N(I194)&lt;M194,"Eksik ara","Uygun"))</f>
      </c>
      <c r="O194" s="14">
        <f>IF(OR(L194="",OFFSET(B194,-1,0)&lt;&gt;B194,OFFSET(K194,-1,0)=""),"",ROUND(((D194+G194)-(OFFSET(D194,-1,0)+OFFSET(G194,-1,0)+OFFSET(K194,-1,0)/24))*24,1))</f>
      </c>
      <c r="P194" s="8">
        <f>IF(L194="","",IF(L194&gt;11,"11 saat aşıldı",IF(AND(J194="Evet",L194&gt;7.5),"Gece 7,5 saat aşıldı",IF(AND(O194&lt;&gt;"",N(O194)&lt;11),"11 saatten az dinlenme","Uygun"))))</f>
      </c>
      <c r="Q194" s="16"/>
    </row>
    <row r="195" spans="1:17" x14ac:dyDescent="0.25">
      <c r="A195" s="6">
        <v>190</v>
      </c>
      <c r="B195" s="18"/>
      <c r="C195" s="8">
        <f>IF(B195="","",IFERROR(VLOOKUP(B195,'Çalışanlar'!$A$6:$C$45,2,FALSE),"Listede yok"))</f>
      </c>
      <c r="D195" s="19"/>
      <c r="E195" s="8">
        <f>IF(D195="","",CHOOSE(WEEKDAY(D195,2),"Pzt","Sal","Çar","Per","Cum","Cmt","Paz"))</f>
      </c>
      <c r="F195" s="10">
        <f>IF(D195="","",D195-WEEKDAY(D195,2)+1)</f>
      </c>
      <c r="G195" s="20"/>
      <c r="H195" s="20"/>
      <c r="I195" s="21"/>
      <c r="J195" s="22"/>
      <c r="K195" s="14">
        <f>IF(OR(G195="",H195=""),"",ROUND(MOD(H195-G195,1)*24,2))</f>
      </c>
      <c r="L195" s="14">
        <f>IF(K195="","",MAX(0,K195-N(I195)/60))</f>
      </c>
      <c r="M195" s="15">
        <f>IF(L195="","",IF(L195&lt;=4,15,IF(L195&lt;=7.5,30,60)))</f>
      </c>
      <c r="N195" s="8">
        <f>IF(L195="","",IF(N(I195)&lt;M195,"Eksik ara","Uygun"))</f>
      </c>
      <c r="O195" s="14">
        <f>IF(OR(L195="",OFFSET(B195,-1,0)&lt;&gt;B195,OFFSET(K195,-1,0)=""),"",ROUND(((D195+G195)-(OFFSET(D195,-1,0)+OFFSET(G195,-1,0)+OFFSET(K195,-1,0)/24))*24,1))</f>
      </c>
      <c r="P195" s="8">
        <f>IF(L195="","",IF(L195&gt;11,"11 saat aşıldı",IF(AND(J195="Evet",L195&gt;7.5),"Gece 7,5 saat aşıldı",IF(AND(O195&lt;&gt;"",N(O195)&lt;11),"11 saatten az dinlenme","Uygun"))))</f>
      </c>
      <c r="Q195" s="16"/>
    </row>
    <row r="196" spans="1:17" x14ac:dyDescent="0.25">
      <c r="A196" s="6">
        <v>191</v>
      </c>
      <c r="B196" s="18"/>
      <c r="C196" s="8">
        <f>IF(B196="","",IFERROR(VLOOKUP(B196,'Çalışanlar'!$A$6:$C$45,2,FALSE),"Listede yok"))</f>
      </c>
      <c r="D196" s="19"/>
      <c r="E196" s="8">
        <f>IF(D196="","",CHOOSE(WEEKDAY(D196,2),"Pzt","Sal","Çar","Per","Cum","Cmt","Paz"))</f>
      </c>
      <c r="F196" s="10">
        <f>IF(D196="","",D196-WEEKDAY(D196,2)+1)</f>
      </c>
      <c r="G196" s="20"/>
      <c r="H196" s="20"/>
      <c r="I196" s="21"/>
      <c r="J196" s="22"/>
      <c r="K196" s="14">
        <f>IF(OR(G196="",H196=""),"",ROUND(MOD(H196-G196,1)*24,2))</f>
      </c>
      <c r="L196" s="14">
        <f>IF(K196="","",MAX(0,K196-N(I196)/60))</f>
      </c>
      <c r="M196" s="15">
        <f>IF(L196="","",IF(L196&lt;=4,15,IF(L196&lt;=7.5,30,60)))</f>
      </c>
      <c r="N196" s="8">
        <f>IF(L196="","",IF(N(I196)&lt;M196,"Eksik ara","Uygun"))</f>
      </c>
      <c r="O196" s="14">
        <f>IF(OR(L196="",OFFSET(B196,-1,0)&lt;&gt;B196,OFFSET(K196,-1,0)=""),"",ROUND(((D196+G196)-(OFFSET(D196,-1,0)+OFFSET(G196,-1,0)+OFFSET(K196,-1,0)/24))*24,1))</f>
      </c>
      <c r="P196" s="8">
        <f>IF(L196="","",IF(L196&gt;11,"11 saat aşıldı",IF(AND(J196="Evet",L196&gt;7.5),"Gece 7,5 saat aşıldı",IF(AND(O196&lt;&gt;"",N(O196)&lt;11),"11 saatten az dinlenme","Uygun"))))</f>
      </c>
      <c r="Q196" s="16"/>
    </row>
    <row r="197" spans="1:17" x14ac:dyDescent="0.25">
      <c r="A197" s="6">
        <v>192</v>
      </c>
      <c r="B197" s="18"/>
      <c r="C197" s="8">
        <f>IF(B197="","",IFERROR(VLOOKUP(B197,'Çalışanlar'!$A$6:$C$45,2,FALSE),"Listede yok"))</f>
      </c>
      <c r="D197" s="19"/>
      <c r="E197" s="8">
        <f>IF(D197="","",CHOOSE(WEEKDAY(D197,2),"Pzt","Sal","Çar","Per","Cum","Cmt","Paz"))</f>
      </c>
      <c r="F197" s="10">
        <f>IF(D197="","",D197-WEEKDAY(D197,2)+1)</f>
      </c>
      <c r="G197" s="20"/>
      <c r="H197" s="20"/>
      <c r="I197" s="21"/>
      <c r="J197" s="22"/>
      <c r="K197" s="14">
        <f>IF(OR(G197="",H197=""),"",ROUND(MOD(H197-G197,1)*24,2))</f>
      </c>
      <c r="L197" s="14">
        <f>IF(K197="","",MAX(0,K197-N(I197)/60))</f>
      </c>
      <c r="M197" s="15">
        <f>IF(L197="","",IF(L197&lt;=4,15,IF(L197&lt;=7.5,30,60)))</f>
      </c>
      <c r="N197" s="8">
        <f>IF(L197="","",IF(N(I197)&lt;M197,"Eksik ara","Uygun"))</f>
      </c>
      <c r="O197" s="14">
        <f>IF(OR(L197="",OFFSET(B197,-1,0)&lt;&gt;B197,OFFSET(K197,-1,0)=""),"",ROUND(((D197+G197)-(OFFSET(D197,-1,0)+OFFSET(G197,-1,0)+OFFSET(K197,-1,0)/24))*24,1))</f>
      </c>
      <c r="P197" s="8">
        <f>IF(L197="","",IF(L197&gt;11,"11 saat aşıldı",IF(AND(J197="Evet",L197&gt;7.5),"Gece 7,5 saat aşıldı",IF(AND(O197&lt;&gt;"",N(O197)&lt;11),"11 saatten az dinlenme","Uygun"))))</f>
      </c>
      <c r="Q197" s="16"/>
    </row>
    <row r="198" spans="1:17" x14ac:dyDescent="0.25">
      <c r="A198" s="6">
        <v>193</v>
      </c>
      <c r="B198" s="18"/>
      <c r="C198" s="8">
        <f>IF(B198="","",IFERROR(VLOOKUP(B198,'Çalışanlar'!$A$6:$C$45,2,FALSE),"Listede yok"))</f>
      </c>
      <c r="D198" s="19"/>
      <c r="E198" s="8">
        <f>IF(D198="","",CHOOSE(WEEKDAY(D198,2),"Pzt","Sal","Çar","Per","Cum","Cmt","Paz"))</f>
      </c>
      <c r="F198" s="10">
        <f>IF(D198="","",D198-WEEKDAY(D198,2)+1)</f>
      </c>
      <c r="G198" s="20"/>
      <c r="H198" s="20"/>
      <c r="I198" s="21"/>
      <c r="J198" s="22"/>
      <c r="K198" s="14">
        <f>IF(OR(G198="",H198=""),"",ROUND(MOD(H198-G198,1)*24,2))</f>
      </c>
      <c r="L198" s="14">
        <f>IF(K198="","",MAX(0,K198-N(I198)/60))</f>
      </c>
      <c r="M198" s="15">
        <f>IF(L198="","",IF(L198&lt;=4,15,IF(L198&lt;=7.5,30,60)))</f>
      </c>
      <c r="N198" s="8">
        <f>IF(L198="","",IF(N(I198)&lt;M198,"Eksik ara","Uygun"))</f>
      </c>
      <c r="O198" s="14">
        <f>IF(OR(L198="",OFFSET(B198,-1,0)&lt;&gt;B198,OFFSET(K198,-1,0)=""),"",ROUND(((D198+G198)-(OFFSET(D198,-1,0)+OFFSET(G198,-1,0)+OFFSET(K198,-1,0)/24))*24,1))</f>
      </c>
      <c r="P198" s="8">
        <f>IF(L198="","",IF(L198&gt;11,"11 saat aşıldı",IF(AND(J198="Evet",L198&gt;7.5),"Gece 7,5 saat aşıldı",IF(AND(O198&lt;&gt;"",N(O198)&lt;11),"11 saatten az dinlenme","Uygun"))))</f>
      </c>
      <c r="Q198" s="16"/>
    </row>
    <row r="199" spans="1:17" x14ac:dyDescent="0.25">
      <c r="A199" s="6">
        <v>194</v>
      </c>
      <c r="B199" s="18"/>
      <c r="C199" s="8">
        <f>IF(B199="","",IFERROR(VLOOKUP(B199,'Çalışanlar'!$A$6:$C$45,2,FALSE),"Listede yok"))</f>
      </c>
      <c r="D199" s="19"/>
      <c r="E199" s="8">
        <f>IF(D199="","",CHOOSE(WEEKDAY(D199,2),"Pzt","Sal","Çar","Per","Cum","Cmt","Paz"))</f>
      </c>
      <c r="F199" s="10">
        <f>IF(D199="","",D199-WEEKDAY(D199,2)+1)</f>
      </c>
      <c r="G199" s="20"/>
      <c r="H199" s="20"/>
      <c r="I199" s="21"/>
      <c r="J199" s="22"/>
      <c r="K199" s="14">
        <f>IF(OR(G199="",H199=""),"",ROUND(MOD(H199-G199,1)*24,2))</f>
      </c>
      <c r="L199" s="14">
        <f>IF(K199="","",MAX(0,K199-N(I199)/60))</f>
      </c>
      <c r="M199" s="15">
        <f>IF(L199="","",IF(L199&lt;=4,15,IF(L199&lt;=7.5,30,60)))</f>
      </c>
      <c r="N199" s="8">
        <f>IF(L199="","",IF(N(I199)&lt;M199,"Eksik ara","Uygun"))</f>
      </c>
      <c r="O199" s="14">
        <f>IF(OR(L199="",OFFSET(B199,-1,0)&lt;&gt;B199,OFFSET(K199,-1,0)=""),"",ROUND(((D199+G199)-(OFFSET(D199,-1,0)+OFFSET(G199,-1,0)+OFFSET(K199,-1,0)/24))*24,1))</f>
      </c>
      <c r="P199" s="8">
        <f>IF(L199="","",IF(L199&gt;11,"11 saat aşıldı",IF(AND(J199="Evet",L199&gt;7.5),"Gece 7,5 saat aşıldı",IF(AND(O199&lt;&gt;"",N(O199)&lt;11),"11 saatten az dinlenme","Uygun"))))</f>
      </c>
      <c r="Q199" s="16"/>
    </row>
    <row r="200" spans="1:17" x14ac:dyDescent="0.25">
      <c r="A200" s="6">
        <v>195</v>
      </c>
      <c r="B200" s="18"/>
      <c r="C200" s="8">
        <f>IF(B200="","",IFERROR(VLOOKUP(B200,'Çalışanlar'!$A$6:$C$45,2,FALSE),"Listede yok"))</f>
      </c>
      <c r="D200" s="19"/>
      <c r="E200" s="8">
        <f>IF(D200="","",CHOOSE(WEEKDAY(D200,2),"Pzt","Sal","Çar","Per","Cum","Cmt","Paz"))</f>
      </c>
      <c r="F200" s="10">
        <f>IF(D200="","",D200-WEEKDAY(D200,2)+1)</f>
      </c>
      <c r="G200" s="20"/>
      <c r="H200" s="20"/>
      <c r="I200" s="21"/>
      <c r="J200" s="22"/>
      <c r="K200" s="14">
        <f>IF(OR(G200="",H200=""),"",ROUND(MOD(H200-G200,1)*24,2))</f>
      </c>
      <c r="L200" s="14">
        <f>IF(K200="","",MAX(0,K200-N(I200)/60))</f>
      </c>
      <c r="M200" s="15">
        <f>IF(L200="","",IF(L200&lt;=4,15,IF(L200&lt;=7.5,30,60)))</f>
      </c>
      <c r="N200" s="8">
        <f>IF(L200="","",IF(N(I200)&lt;M200,"Eksik ara","Uygun"))</f>
      </c>
      <c r="O200" s="14">
        <f>IF(OR(L200="",OFFSET(B200,-1,0)&lt;&gt;B200,OFFSET(K200,-1,0)=""),"",ROUND(((D200+G200)-(OFFSET(D200,-1,0)+OFFSET(G200,-1,0)+OFFSET(K200,-1,0)/24))*24,1))</f>
      </c>
      <c r="P200" s="8">
        <f>IF(L200="","",IF(L200&gt;11,"11 saat aşıldı",IF(AND(J200="Evet",L200&gt;7.5),"Gece 7,5 saat aşıldı",IF(AND(O200&lt;&gt;"",N(O200)&lt;11),"11 saatten az dinlenme","Uygun"))))</f>
      </c>
      <c r="Q200" s="16"/>
    </row>
    <row r="201" spans="1:17" x14ac:dyDescent="0.25">
      <c r="A201" s="6">
        <v>196</v>
      </c>
      <c r="B201" s="18"/>
      <c r="C201" s="8">
        <f>IF(B201="","",IFERROR(VLOOKUP(B201,'Çalışanlar'!$A$6:$C$45,2,FALSE),"Listede yok"))</f>
      </c>
      <c r="D201" s="19"/>
      <c r="E201" s="8">
        <f>IF(D201="","",CHOOSE(WEEKDAY(D201,2),"Pzt","Sal","Çar","Per","Cum","Cmt","Paz"))</f>
      </c>
      <c r="F201" s="10">
        <f>IF(D201="","",D201-WEEKDAY(D201,2)+1)</f>
      </c>
      <c r="G201" s="20"/>
      <c r="H201" s="20"/>
      <c r="I201" s="21"/>
      <c r="J201" s="22"/>
      <c r="K201" s="14">
        <f>IF(OR(G201="",H201=""),"",ROUND(MOD(H201-G201,1)*24,2))</f>
      </c>
      <c r="L201" s="14">
        <f>IF(K201="","",MAX(0,K201-N(I201)/60))</f>
      </c>
      <c r="M201" s="15">
        <f>IF(L201="","",IF(L201&lt;=4,15,IF(L201&lt;=7.5,30,60)))</f>
      </c>
      <c r="N201" s="8">
        <f>IF(L201="","",IF(N(I201)&lt;M201,"Eksik ara","Uygun"))</f>
      </c>
      <c r="O201" s="14">
        <f>IF(OR(L201="",OFFSET(B201,-1,0)&lt;&gt;B201,OFFSET(K201,-1,0)=""),"",ROUND(((D201+G201)-(OFFSET(D201,-1,0)+OFFSET(G201,-1,0)+OFFSET(K201,-1,0)/24))*24,1))</f>
      </c>
      <c r="P201" s="8">
        <f>IF(L201="","",IF(L201&gt;11,"11 saat aşıldı",IF(AND(J201="Evet",L201&gt;7.5),"Gece 7,5 saat aşıldı",IF(AND(O201&lt;&gt;"",N(O201)&lt;11),"11 saatten az dinlenme","Uygun"))))</f>
      </c>
      <c r="Q201" s="16"/>
    </row>
    <row r="202" spans="1:17" x14ac:dyDescent="0.25">
      <c r="A202" s="6">
        <v>197</v>
      </c>
      <c r="B202" s="18"/>
      <c r="C202" s="8">
        <f>IF(B202="","",IFERROR(VLOOKUP(B202,'Çalışanlar'!$A$6:$C$45,2,FALSE),"Listede yok"))</f>
      </c>
      <c r="D202" s="19"/>
      <c r="E202" s="8">
        <f>IF(D202="","",CHOOSE(WEEKDAY(D202,2),"Pzt","Sal","Çar","Per","Cum","Cmt","Paz"))</f>
      </c>
      <c r="F202" s="10">
        <f>IF(D202="","",D202-WEEKDAY(D202,2)+1)</f>
      </c>
      <c r="G202" s="20"/>
      <c r="H202" s="20"/>
      <c r="I202" s="21"/>
      <c r="J202" s="22"/>
      <c r="K202" s="14">
        <f>IF(OR(G202="",H202=""),"",ROUND(MOD(H202-G202,1)*24,2))</f>
      </c>
      <c r="L202" s="14">
        <f>IF(K202="","",MAX(0,K202-N(I202)/60))</f>
      </c>
      <c r="M202" s="15">
        <f>IF(L202="","",IF(L202&lt;=4,15,IF(L202&lt;=7.5,30,60)))</f>
      </c>
      <c r="N202" s="8">
        <f>IF(L202="","",IF(N(I202)&lt;M202,"Eksik ara","Uygun"))</f>
      </c>
      <c r="O202" s="14">
        <f>IF(OR(L202="",OFFSET(B202,-1,0)&lt;&gt;B202,OFFSET(K202,-1,0)=""),"",ROUND(((D202+G202)-(OFFSET(D202,-1,0)+OFFSET(G202,-1,0)+OFFSET(K202,-1,0)/24))*24,1))</f>
      </c>
      <c r="P202" s="8">
        <f>IF(L202="","",IF(L202&gt;11,"11 saat aşıldı",IF(AND(J202="Evet",L202&gt;7.5),"Gece 7,5 saat aşıldı",IF(AND(O202&lt;&gt;"",N(O202)&lt;11),"11 saatten az dinlenme","Uygun"))))</f>
      </c>
      <c r="Q202" s="16"/>
    </row>
    <row r="203" spans="1:17" x14ac:dyDescent="0.25">
      <c r="A203" s="6">
        <v>198</v>
      </c>
      <c r="B203" s="18"/>
      <c r="C203" s="8">
        <f>IF(B203="","",IFERROR(VLOOKUP(B203,'Çalışanlar'!$A$6:$C$45,2,FALSE),"Listede yok"))</f>
      </c>
      <c r="D203" s="19"/>
      <c r="E203" s="8">
        <f>IF(D203="","",CHOOSE(WEEKDAY(D203,2),"Pzt","Sal","Çar","Per","Cum","Cmt","Paz"))</f>
      </c>
      <c r="F203" s="10">
        <f>IF(D203="","",D203-WEEKDAY(D203,2)+1)</f>
      </c>
      <c r="G203" s="20"/>
      <c r="H203" s="20"/>
      <c r="I203" s="21"/>
      <c r="J203" s="22"/>
      <c r="K203" s="14">
        <f>IF(OR(G203="",H203=""),"",ROUND(MOD(H203-G203,1)*24,2))</f>
      </c>
      <c r="L203" s="14">
        <f>IF(K203="","",MAX(0,K203-N(I203)/60))</f>
      </c>
      <c r="M203" s="15">
        <f>IF(L203="","",IF(L203&lt;=4,15,IF(L203&lt;=7.5,30,60)))</f>
      </c>
      <c r="N203" s="8">
        <f>IF(L203="","",IF(N(I203)&lt;M203,"Eksik ara","Uygun"))</f>
      </c>
      <c r="O203" s="14">
        <f>IF(OR(L203="",OFFSET(B203,-1,0)&lt;&gt;B203,OFFSET(K203,-1,0)=""),"",ROUND(((D203+G203)-(OFFSET(D203,-1,0)+OFFSET(G203,-1,0)+OFFSET(K203,-1,0)/24))*24,1))</f>
      </c>
      <c r="P203" s="8">
        <f>IF(L203="","",IF(L203&gt;11,"11 saat aşıldı",IF(AND(J203="Evet",L203&gt;7.5),"Gece 7,5 saat aşıldı",IF(AND(O203&lt;&gt;"",N(O203)&lt;11),"11 saatten az dinlenme","Uygun"))))</f>
      </c>
      <c r="Q203" s="16"/>
    </row>
    <row r="204" spans="1:17" x14ac:dyDescent="0.25">
      <c r="A204" s="6">
        <v>199</v>
      </c>
      <c r="B204" s="18"/>
      <c r="C204" s="8">
        <f>IF(B204="","",IFERROR(VLOOKUP(B204,'Çalışanlar'!$A$6:$C$45,2,FALSE),"Listede yok"))</f>
      </c>
      <c r="D204" s="19"/>
      <c r="E204" s="8">
        <f>IF(D204="","",CHOOSE(WEEKDAY(D204,2),"Pzt","Sal","Çar","Per","Cum","Cmt","Paz"))</f>
      </c>
      <c r="F204" s="10">
        <f>IF(D204="","",D204-WEEKDAY(D204,2)+1)</f>
      </c>
      <c r="G204" s="20"/>
      <c r="H204" s="20"/>
      <c r="I204" s="21"/>
      <c r="J204" s="22"/>
      <c r="K204" s="14">
        <f>IF(OR(G204="",H204=""),"",ROUND(MOD(H204-G204,1)*24,2))</f>
      </c>
      <c r="L204" s="14">
        <f>IF(K204="","",MAX(0,K204-N(I204)/60))</f>
      </c>
      <c r="M204" s="15">
        <f>IF(L204="","",IF(L204&lt;=4,15,IF(L204&lt;=7.5,30,60)))</f>
      </c>
      <c r="N204" s="8">
        <f>IF(L204="","",IF(N(I204)&lt;M204,"Eksik ara","Uygun"))</f>
      </c>
      <c r="O204" s="14">
        <f>IF(OR(L204="",OFFSET(B204,-1,0)&lt;&gt;B204,OFFSET(K204,-1,0)=""),"",ROUND(((D204+G204)-(OFFSET(D204,-1,0)+OFFSET(G204,-1,0)+OFFSET(K204,-1,0)/24))*24,1))</f>
      </c>
      <c r="P204" s="8">
        <f>IF(L204="","",IF(L204&gt;11,"11 saat aşıldı",IF(AND(J204="Evet",L204&gt;7.5),"Gece 7,5 saat aşıldı",IF(AND(O204&lt;&gt;"",N(O204)&lt;11),"11 saatten az dinlenme","Uygun"))))</f>
      </c>
      <c r="Q204" s="16"/>
    </row>
    <row r="205" spans="1:17" x14ac:dyDescent="0.25">
      <c r="A205" s="6">
        <v>200</v>
      </c>
      <c r="B205" s="18"/>
      <c r="C205" s="8">
        <f>IF(B205="","",IFERROR(VLOOKUP(B205,'Çalışanlar'!$A$6:$C$45,2,FALSE),"Listede yok"))</f>
      </c>
      <c r="D205" s="19"/>
      <c r="E205" s="8">
        <f>IF(D205="","",CHOOSE(WEEKDAY(D205,2),"Pzt","Sal","Çar","Per","Cum","Cmt","Paz"))</f>
      </c>
      <c r="F205" s="10">
        <f>IF(D205="","",D205-WEEKDAY(D205,2)+1)</f>
      </c>
      <c r="G205" s="20"/>
      <c r="H205" s="20"/>
      <c r="I205" s="21"/>
      <c r="J205" s="22"/>
      <c r="K205" s="14">
        <f>IF(OR(G205="",H205=""),"",ROUND(MOD(H205-G205,1)*24,2))</f>
      </c>
      <c r="L205" s="14">
        <f>IF(K205="","",MAX(0,K205-N(I205)/60))</f>
      </c>
      <c r="M205" s="15">
        <f>IF(L205="","",IF(L205&lt;=4,15,IF(L205&lt;=7.5,30,60)))</f>
      </c>
      <c r="N205" s="8">
        <f>IF(L205="","",IF(N(I205)&lt;M205,"Eksik ara","Uygun"))</f>
      </c>
      <c r="O205" s="14">
        <f>IF(OR(L205="",OFFSET(B205,-1,0)&lt;&gt;B205,OFFSET(K205,-1,0)=""),"",ROUND(((D205+G205)-(OFFSET(D205,-1,0)+OFFSET(G205,-1,0)+OFFSET(K205,-1,0)/24))*24,1))</f>
      </c>
      <c r="P205" s="8">
        <f>IF(L205="","",IF(L205&gt;11,"11 saat aşıldı",IF(AND(J205="Evet",L205&gt;7.5),"Gece 7,5 saat aşıldı",IF(AND(O205&lt;&gt;"",N(O205)&lt;11),"11 saatten az dinlenme","Uygun"))))</f>
      </c>
      <c r="Q205" s="16"/>
    </row>
    <row r="206" spans="1:17" x14ac:dyDescent="0.25">
      <c r="A206" s="6">
        <v>201</v>
      </c>
      <c r="B206" s="18"/>
      <c r="C206" s="8">
        <f>IF(B206="","",IFERROR(VLOOKUP(B206,'Çalışanlar'!$A$6:$C$45,2,FALSE),"Listede yok"))</f>
      </c>
      <c r="D206" s="19"/>
      <c r="E206" s="8">
        <f>IF(D206="","",CHOOSE(WEEKDAY(D206,2),"Pzt","Sal","Çar","Per","Cum","Cmt","Paz"))</f>
      </c>
      <c r="F206" s="10">
        <f>IF(D206="","",D206-WEEKDAY(D206,2)+1)</f>
      </c>
      <c r="G206" s="20"/>
      <c r="H206" s="20"/>
      <c r="I206" s="21"/>
      <c r="J206" s="22"/>
      <c r="K206" s="14">
        <f>IF(OR(G206="",H206=""),"",ROUND(MOD(H206-G206,1)*24,2))</f>
      </c>
      <c r="L206" s="14">
        <f>IF(K206="","",MAX(0,K206-N(I206)/60))</f>
      </c>
      <c r="M206" s="15">
        <f>IF(L206="","",IF(L206&lt;=4,15,IF(L206&lt;=7.5,30,60)))</f>
      </c>
      <c r="N206" s="8">
        <f>IF(L206="","",IF(N(I206)&lt;M206,"Eksik ara","Uygun"))</f>
      </c>
      <c r="O206" s="14">
        <f>IF(OR(L206="",OFFSET(B206,-1,0)&lt;&gt;B206,OFFSET(K206,-1,0)=""),"",ROUND(((D206+G206)-(OFFSET(D206,-1,0)+OFFSET(G206,-1,0)+OFFSET(K206,-1,0)/24))*24,1))</f>
      </c>
      <c r="P206" s="8">
        <f>IF(L206="","",IF(L206&gt;11,"11 saat aşıldı",IF(AND(J206="Evet",L206&gt;7.5),"Gece 7,5 saat aşıldı",IF(AND(O206&lt;&gt;"",N(O206)&lt;11),"11 saatten az dinlenme","Uygun"))))</f>
      </c>
      <c r="Q206" s="16"/>
    </row>
    <row r="207" spans="1:17" x14ac:dyDescent="0.25">
      <c r="A207" s="6">
        <v>202</v>
      </c>
      <c r="B207" s="18"/>
      <c r="C207" s="8">
        <f>IF(B207="","",IFERROR(VLOOKUP(B207,'Çalışanlar'!$A$6:$C$45,2,FALSE),"Listede yok"))</f>
      </c>
      <c r="D207" s="19"/>
      <c r="E207" s="8">
        <f>IF(D207="","",CHOOSE(WEEKDAY(D207,2),"Pzt","Sal","Çar","Per","Cum","Cmt","Paz"))</f>
      </c>
      <c r="F207" s="10">
        <f>IF(D207="","",D207-WEEKDAY(D207,2)+1)</f>
      </c>
      <c r="G207" s="20"/>
      <c r="H207" s="20"/>
      <c r="I207" s="21"/>
      <c r="J207" s="22"/>
      <c r="K207" s="14">
        <f>IF(OR(G207="",H207=""),"",ROUND(MOD(H207-G207,1)*24,2))</f>
      </c>
      <c r="L207" s="14">
        <f>IF(K207="","",MAX(0,K207-N(I207)/60))</f>
      </c>
      <c r="M207" s="15">
        <f>IF(L207="","",IF(L207&lt;=4,15,IF(L207&lt;=7.5,30,60)))</f>
      </c>
      <c r="N207" s="8">
        <f>IF(L207="","",IF(N(I207)&lt;M207,"Eksik ara","Uygun"))</f>
      </c>
      <c r="O207" s="14">
        <f>IF(OR(L207="",OFFSET(B207,-1,0)&lt;&gt;B207,OFFSET(K207,-1,0)=""),"",ROUND(((D207+G207)-(OFFSET(D207,-1,0)+OFFSET(G207,-1,0)+OFFSET(K207,-1,0)/24))*24,1))</f>
      </c>
      <c r="P207" s="8">
        <f>IF(L207="","",IF(L207&gt;11,"11 saat aşıldı",IF(AND(J207="Evet",L207&gt;7.5),"Gece 7,5 saat aşıldı",IF(AND(O207&lt;&gt;"",N(O207)&lt;11),"11 saatten az dinlenme","Uygun"))))</f>
      </c>
      <c r="Q207" s="16"/>
    </row>
    <row r="208" spans="1:17" x14ac:dyDescent="0.25">
      <c r="A208" s="6">
        <v>203</v>
      </c>
      <c r="B208" s="18"/>
      <c r="C208" s="8">
        <f>IF(B208="","",IFERROR(VLOOKUP(B208,'Çalışanlar'!$A$6:$C$45,2,FALSE),"Listede yok"))</f>
      </c>
      <c r="D208" s="19"/>
      <c r="E208" s="8">
        <f>IF(D208="","",CHOOSE(WEEKDAY(D208,2),"Pzt","Sal","Çar","Per","Cum","Cmt","Paz"))</f>
      </c>
      <c r="F208" s="10">
        <f>IF(D208="","",D208-WEEKDAY(D208,2)+1)</f>
      </c>
      <c r="G208" s="20"/>
      <c r="H208" s="20"/>
      <c r="I208" s="21"/>
      <c r="J208" s="22"/>
      <c r="K208" s="14">
        <f>IF(OR(G208="",H208=""),"",ROUND(MOD(H208-G208,1)*24,2))</f>
      </c>
      <c r="L208" s="14">
        <f>IF(K208="","",MAX(0,K208-N(I208)/60))</f>
      </c>
      <c r="M208" s="15">
        <f>IF(L208="","",IF(L208&lt;=4,15,IF(L208&lt;=7.5,30,60)))</f>
      </c>
      <c r="N208" s="8">
        <f>IF(L208="","",IF(N(I208)&lt;M208,"Eksik ara","Uygun"))</f>
      </c>
      <c r="O208" s="14">
        <f>IF(OR(L208="",OFFSET(B208,-1,0)&lt;&gt;B208,OFFSET(K208,-1,0)=""),"",ROUND(((D208+G208)-(OFFSET(D208,-1,0)+OFFSET(G208,-1,0)+OFFSET(K208,-1,0)/24))*24,1))</f>
      </c>
      <c r="P208" s="8">
        <f>IF(L208="","",IF(L208&gt;11,"11 saat aşıldı",IF(AND(J208="Evet",L208&gt;7.5),"Gece 7,5 saat aşıldı",IF(AND(O208&lt;&gt;"",N(O208)&lt;11),"11 saatten az dinlenme","Uygun"))))</f>
      </c>
      <c r="Q208" s="16"/>
    </row>
    <row r="209" spans="1:17" x14ac:dyDescent="0.25">
      <c r="A209" s="6">
        <v>204</v>
      </c>
      <c r="B209" s="18"/>
      <c r="C209" s="8">
        <f>IF(B209="","",IFERROR(VLOOKUP(B209,'Çalışanlar'!$A$6:$C$45,2,FALSE),"Listede yok"))</f>
      </c>
      <c r="D209" s="19"/>
      <c r="E209" s="8">
        <f>IF(D209="","",CHOOSE(WEEKDAY(D209,2),"Pzt","Sal","Çar","Per","Cum","Cmt","Paz"))</f>
      </c>
      <c r="F209" s="10">
        <f>IF(D209="","",D209-WEEKDAY(D209,2)+1)</f>
      </c>
      <c r="G209" s="20"/>
      <c r="H209" s="20"/>
      <c r="I209" s="21"/>
      <c r="J209" s="22"/>
      <c r="K209" s="14">
        <f>IF(OR(G209="",H209=""),"",ROUND(MOD(H209-G209,1)*24,2))</f>
      </c>
      <c r="L209" s="14">
        <f>IF(K209="","",MAX(0,K209-N(I209)/60))</f>
      </c>
      <c r="M209" s="15">
        <f>IF(L209="","",IF(L209&lt;=4,15,IF(L209&lt;=7.5,30,60)))</f>
      </c>
      <c r="N209" s="8">
        <f>IF(L209="","",IF(N(I209)&lt;M209,"Eksik ara","Uygun"))</f>
      </c>
      <c r="O209" s="14">
        <f>IF(OR(L209="",OFFSET(B209,-1,0)&lt;&gt;B209,OFFSET(K209,-1,0)=""),"",ROUND(((D209+G209)-(OFFSET(D209,-1,0)+OFFSET(G209,-1,0)+OFFSET(K209,-1,0)/24))*24,1))</f>
      </c>
      <c r="P209" s="8">
        <f>IF(L209="","",IF(L209&gt;11,"11 saat aşıldı",IF(AND(J209="Evet",L209&gt;7.5),"Gece 7,5 saat aşıldı",IF(AND(O209&lt;&gt;"",N(O209)&lt;11),"11 saatten az dinlenme","Uygun"))))</f>
      </c>
      <c r="Q209" s="16"/>
    </row>
    <row r="210" spans="1:17" x14ac:dyDescent="0.25">
      <c r="A210" s="6">
        <v>205</v>
      </c>
      <c r="B210" s="18"/>
      <c r="C210" s="8">
        <f>IF(B210="","",IFERROR(VLOOKUP(B210,'Çalışanlar'!$A$6:$C$45,2,FALSE),"Listede yok"))</f>
      </c>
      <c r="D210" s="19"/>
      <c r="E210" s="8">
        <f>IF(D210="","",CHOOSE(WEEKDAY(D210,2),"Pzt","Sal","Çar","Per","Cum","Cmt","Paz"))</f>
      </c>
      <c r="F210" s="10">
        <f>IF(D210="","",D210-WEEKDAY(D210,2)+1)</f>
      </c>
      <c r="G210" s="20"/>
      <c r="H210" s="20"/>
      <c r="I210" s="21"/>
      <c r="J210" s="22"/>
      <c r="K210" s="14">
        <f>IF(OR(G210="",H210=""),"",ROUND(MOD(H210-G210,1)*24,2))</f>
      </c>
      <c r="L210" s="14">
        <f>IF(K210="","",MAX(0,K210-N(I210)/60))</f>
      </c>
      <c r="M210" s="15">
        <f>IF(L210="","",IF(L210&lt;=4,15,IF(L210&lt;=7.5,30,60)))</f>
      </c>
      <c r="N210" s="8">
        <f>IF(L210="","",IF(N(I210)&lt;M210,"Eksik ara","Uygun"))</f>
      </c>
      <c r="O210" s="14">
        <f>IF(OR(L210="",OFFSET(B210,-1,0)&lt;&gt;B210,OFFSET(K210,-1,0)=""),"",ROUND(((D210+G210)-(OFFSET(D210,-1,0)+OFFSET(G210,-1,0)+OFFSET(K210,-1,0)/24))*24,1))</f>
      </c>
      <c r="P210" s="8">
        <f>IF(L210="","",IF(L210&gt;11,"11 saat aşıldı",IF(AND(J210="Evet",L210&gt;7.5),"Gece 7,5 saat aşıldı",IF(AND(O210&lt;&gt;"",N(O210)&lt;11),"11 saatten az dinlenme","Uygun"))))</f>
      </c>
      <c r="Q210" s="16"/>
    </row>
    <row r="211" spans="1:17" x14ac:dyDescent="0.25">
      <c r="A211" s="6">
        <v>206</v>
      </c>
      <c r="B211" s="18"/>
      <c r="C211" s="8">
        <f>IF(B211="","",IFERROR(VLOOKUP(B211,'Çalışanlar'!$A$6:$C$45,2,FALSE),"Listede yok"))</f>
      </c>
      <c r="D211" s="19"/>
      <c r="E211" s="8">
        <f>IF(D211="","",CHOOSE(WEEKDAY(D211,2),"Pzt","Sal","Çar","Per","Cum","Cmt","Paz"))</f>
      </c>
      <c r="F211" s="10">
        <f>IF(D211="","",D211-WEEKDAY(D211,2)+1)</f>
      </c>
      <c r="G211" s="20"/>
      <c r="H211" s="20"/>
      <c r="I211" s="21"/>
      <c r="J211" s="22"/>
      <c r="K211" s="14">
        <f>IF(OR(G211="",H211=""),"",ROUND(MOD(H211-G211,1)*24,2))</f>
      </c>
      <c r="L211" s="14">
        <f>IF(K211="","",MAX(0,K211-N(I211)/60))</f>
      </c>
      <c r="M211" s="15">
        <f>IF(L211="","",IF(L211&lt;=4,15,IF(L211&lt;=7.5,30,60)))</f>
      </c>
      <c r="N211" s="8">
        <f>IF(L211="","",IF(N(I211)&lt;M211,"Eksik ara","Uygun"))</f>
      </c>
      <c r="O211" s="14">
        <f>IF(OR(L211="",OFFSET(B211,-1,0)&lt;&gt;B211,OFFSET(K211,-1,0)=""),"",ROUND(((D211+G211)-(OFFSET(D211,-1,0)+OFFSET(G211,-1,0)+OFFSET(K211,-1,0)/24))*24,1))</f>
      </c>
      <c r="P211" s="8">
        <f>IF(L211="","",IF(L211&gt;11,"11 saat aşıldı",IF(AND(J211="Evet",L211&gt;7.5),"Gece 7,5 saat aşıldı",IF(AND(O211&lt;&gt;"",N(O211)&lt;11),"11 saatten az dinlenme","Uygun"))))</f>
      </c>
      <c r="Q211" s="16"/>
    </row>
    <row r="212" spans="1:17" x14ac:dyDescent="0.25">
      <c r="A212" s="6">
        <v>207</v>
      </c>
      <c r="B212" s="18"/>
      <c r="C212" s="8">
        <f>IF(B212="","",IFERROR(VLOOKUP(B212,'Çalışanlar'!$A$6:$C$45,2,FALSE),"Listede yok"))</f>
      </c>
      <c r="D212" s="19"/>
      <c r="E212" s="8">
        <f>IF(D212="","",CHOOSE(WEEKDAY(D212,2),"Pzt","Sal","Çar","Per","Cum","Cmt","Paz"))</f>
      </c>
      <c r="F212" s="10">
        <f>IF(D212="","",D212-WEEKDAY(D212,2)+1)</f>
      </c>
      <c r="G212" s="20"/>
      <c r="H212" s="20"/>
      <c r="I212" s="21"/>
      <c r="J212" s="22"/>
      <c r="K212" s="14">
        <f>IF(OR(G212="",H212=""),"",ROUND(MOD(H212-G212,1)*24,2))</f>
      </c>
      <c r="L212" s="14">
        <f>IF(K212="","",MAX(0,K212-N(I212)/60))</f>
      </c>
      <c r="M212" s="15">
        <f>IF(L212="","",IF(L212&lt;=4,15,IF(L212&lt;=7.5,30,60)))</f>
      </c>
      <c r="N212" s="8">
        <f>IF(L212="","",IF(N(I212)&lt;M212,"Eksik ara","Uygun"))</f>
      </c>
      <c r="O212" s="14">
        <f>IF(OR(L212="",OFFSET(B212,-1,0)&lt;&gt;B212,OFFSET(K212,-1,0)=""),"",ROUND(((D212+G212)-(OFFSET(D212,-1,0)+OFFSET(G212,-1,0)+OFFSET(K212,-1,0)/24))*24,1))</f>
      </c>
      <c r="P212" s="8">
        <f>IF(L212="","",IF(L212&gt;11,"11 saat aşıldı",IF(AND(J212="Evet",L212&gt;7.5),"Gece 7,5 saat aşıldı",IF(AND(O212&lt;&gt;"",N(O212)&lt;11),"11 saatten az dinlenme","Uygun"))))</f>
      </c>
      <c r="Q212" s="16"/>
    </row>
    <row r="213" spans="1:17" x14ac:dyDescent="0.25">
      <c r="A213" s="6">
        <v>208</v>
      </c>
      <c r="B213" s="18"/>
      <c r="C213" s="8">
        <f>IF(B213="","",IFERROR(VLOOKUP(B213,'Çalışanlar'!$A$6:$C$45,2,FALSE),"Listede yok"))</f>
      </c>
      <c r="D213" s="19"/>
      <c r="E213" s="8">
        <f>IF(D213="","",CHOOSE(WEEKDAY(D213,2),"Pzt","Sal","Çar","Per","Cum","Cmt","Paz"))</f>
      </c>
      <c r="F213" s="10">
        <f>IF(D213="","",D213-WEEKDAY(D213,2)+1)</f>
      </c>
      <c r="G213" s="20"/>
      <c r="H213" s="20"/>
      <c r="I213" s="21"/>
      <c r="J213" s="22"/>
      <c r="K213" s="14">
        <f>IF(OR(G213="",H213=""),"",ROUND(MOD(H213-G213,1)*24,2))</f>
      </c>
      <c r="L213" s="14">
        <f>IF(K213="","",MAX(0,K213-N(I213)/60))</f>
      </c>
      <c r="M213" s="15">
        <f>IF(L213="","",IF(L213&lt;=4,15,IF(L213&lt;=7.5,30,60)))</f>
      </c>
      <c r="N213" s="8">
        <f>IF(L213="","",IF(N(I213)&lt;M213,"Eksik ara","Uygun"))</f>
      </c>
      <c r="O213" s="14">
        <f>IF(OR(L213="",OFFSET(B213,-1,0)&lt;&gt;B213,OFFSET(K213,-1,0)=""),"",ROUND(((D213+G213)-(OFFSET(D213,-1,0)+OFFSET(G213,-1,0)+OFFSET(K213,-1,0)/24))*24,1))</f>
      </c>
      <c r="P213" s="8">
        <f>IF(L213="","",IF(L213&gt;11,"11 saat aşıldı",IF(AND(J213="Evet",L213&gt;7.5),"Gece 7,5 saat aşıldı",IF(AND(O213&lt;&gt;"",N(O213)&lt;11),"11 saatten az dinlenme","Uygun"))))</f>
      </c>
      <c r="Q213" s="16"/>
    </row>
    <row r="214" spans="1:17" x14ac:dyDescent="0.25">
      <c r="A214" s="6">
        <v>209</v>
      </c>
      <c r="B214" s="18"/>
      <c r="C214" s="8">
        <f>IF(B214="","",IFERROR(VLOOKUP(B214,'Çalışanlar'!$A$6:$C$45,2,FALSE),"Listede yok"))</f>
      </c>
      <c r="D214" s="19"/>
      <c r="E214" s="8">
        <f>IF(D214="","",CHOOSE(WEEKDAY(D214,2),"Pzt","Sal","Çar","Per","Cum","Cmt","Paz"))</f>
      </c>
      <c r="F214" s="10">
        <f>IF(D214="","",D214-WEEKDAY(D214,2)+1)</f>
      </c>
      <c r="G214" s="20"/>
      <c r="H214" s="20"/>
      <c r="I214" s="21"/>
      <c r="J214" s="22"/>
      <c r="K214" s="14">
        <f>IF(OR(G214="",H214=""),"",ROUND(MOD(H214-G214,1)*24,2))</f>
      </c>
      <c r="L214" s="14">
        <f>IF(K214="","",MAX(0,K214-N(I214)/60))</f>
      </c>
      <c r="M214" s="15">
        <f>IF(L214="","",IF(L214&lt;=4,15,IF(L214&lt;=7.5,30,60)))</f>
      </c>
      <c r="N214" s="8">
        <f>IF(L214="","",IF(N(I214)&lt;M214,"Eksik ara","Uygun"))</f>
      </c>
      <c r="O214" s="14">
        <f>IF(OR(L214="",OFFSET(B214,-1,0)&lt;&gt;B214,OFFSET(K214,-1,0)=""),"",ROUND(((D214+G214)-(OFFSET(D214,-1,0)+OFFSET(G214,-1,0)+OFFSET(K214,-1,0)/24))*24,1))</f>
      </c>
      <c r="P214" s="8">
        <f>IF(L214="","",IF(L214&gt;11,"11 saat aşıldı",IF(AND(J214="Evet",L214&gt;7.5),"Gece 7,5 saat aşıldı",IF(AND(O214&lt;&gt;"",N(O214)&lt;11),"11 saatten az dinlenme","Uygun"))))</f>
      </c>
      <c r="Q214" s="16"/>
    </row>
    <row r="215" spans="1:17" x14ac:dyDescent="0.25">
      <c r="A215" s="6">
        <v>210</v>
      </c>
      <c r="B215" s="18"/>
      <c r="C215" s="8">
        <f>IF(B215="","",IFERROR(VLOOKUP(B215,'Çalışanlar'!$A$6:$C$45,2,FALSE),"Listede yok"))</f>
      </c>
      <c r="D215" s="19"/>
      <c r="E215" s="8">
        <f>IF(D215="","",CHOOSE(WEEKDAY(D215,2),"Pzt","Sal","Çar","Per","Cum","Cmt","Paz"))</f>
      </c>
      <c r="F215" s="10">
        <f>IF(D215="","",D215-WEEKDAY(D215,2)+1)</f>
      </c>
      <c r="G215" s="20"/>
      <c r="H215" s="20"/>
      <c r="I215" s="21"/>
      <c r="J215" s="22"/>
      <c r="K215" s="14">
        <f>IF(OR(G215="",H215=""),"",ROUND(MOD(H215-G215,1)*24,2))</f>
      </c>
      <c r="L215" s="14">
        <f>IF(K215="","",MAX(0,K215-N(I215)/60))</f>
      </c>
      <c r="M215" s="15">
        <f>IF(L215="","",IF(L215&lt;=4,15,IF(L215&lt;=7.5,30,60)))</f>
      </c>
      <c r="N215" s="8">
        <f>IF(L215="","",IF(N(I215)&lt;M215,"Eksik ara","Uygun"))</f>
      </c>
      <c r="O215" s="14">
        <f>IF(OR(L215="",OFFSET(B215,-1,0)&lt;&gt;B215,OFFSET(K215,-1,0)=""),"",ROUND(((D215+G215)-(OFFSET(D215,-1,0)+OFFSET(G215,-1,0)+OFFSET(K215,-1,0)/24))*24,1))</f>
      </c>
      <c r="P215" s="8">
        <f>IF(L215="","",IF(L215&gt;11,"11 saat aşıldı",IF(AND(J215="Evet",L215&gt;7.5),"Gece 7,5 saat aşıldı",IF(AND(O215&lt;&gt;"",N(O215)&lt;11),"11 saatten az dinlenme","Uygun"))))</f>
      </c>
      <c r="Q215" s="16"/>
    </row>
    <row r="216" spans="1:17" x14ac:dyDescent="0.25">
      <c r="A216" s="6">
        <v>211</v>
      </c>
      <c r="B216" s="18"/>
      <c r="C216" s="8">
        <f>IF(B216="","",IFERROR(VLOOKUP(B216,'Çalışanlar'!$A$6:$C$45,2,FALSE),"Listede yok"))</f>
      </c>
      <c r="D216" s="19"/>
      <c r="E216" s="8">
        <f>IF(D216="","",CHOOSE(WEEKDAY(D216,2),"Pzt","Sal","Çar","Per","Cum","Cmt","Paz"))</f>
      </c>
      <c r="F216" s="10">
        <f>IF(D216="","",D216-WEEKDAY(D216,2)+1)</f>
      </c>
      <c r="G216" s="20"/>
      <c r="H216" s="20"/>
      <c r="I216" s="21"/>
      <c r="J216" s="22"/>
      <c r="K216" s="14">
        <f>IF(OR(G216="",H216=""),"",ROUND(MOD(H216-G216,1)*24,2))</f>
      </c>
      <c r="L216" s="14">
        <f>IF(K216="","",MAX(0,K216-N(I216)/60))</f>
      </c>
      <c r="M216" s="15">
        <f>IF(L216="","",IF(L216&lt;=4,15,IF(L216&lt;=7.5,30,60)))</f>
      </c>
      <c r="N216" s="8">
        <f>IF(L216="","",IF(N(I216)&lt;M216,"Eksik ara","Uygun"))</f>
      </c>
      <c r="O216" s="14">
        <f>IF(OR(L216="",OFFSET(B216,-1,0)&lt;&gt;B216,OFFSET(K216,-1,0)=""),"",ROUND(((D216+G216)-(OFFSET(D216,-1,0)+OFFSET(G216,-1,0)+OFFSET(K216,-1,0)/24))*24,1))</f>
      </c>
      <c r="P216" s="8">
        <f>IF(L216="","",IF(L216&gt;11,"11 saat aşıldı",IF(AND(J216="Evet",L216&gt;7.5),"Gece 7,5 saat aşıldı",IF(AND(O216&lt;&gt;"",N(O216)&lt;11),"11 saatten az dinlenme","Uygun"))))</f>
      </c>
      <c r="Q216" s="16"/>
    </row>
    <row r="217" spans="1:17" x14ac:dyDescent="0.25">
      <c r="A217" s="6">
        <v>212</v>
      </c>
      <c r="B217" s="18"/>
      <c r="C217" s="8">
        <f>IF(B217="","",IFERROR(VLOOKUP(B217,'Çalışanlar'!$A$6:$C$45,2,FALSE),"Listede yok"))</f>
      </c>
      <c r="D217" s="19"/>
      <c r="E217" s="8">
        <f>IF(D217="","",CHOOSE(WEEKDAY(D217,2),"Pzt","Sal","Çar","Per","Cum","Cmt","Paz"))</f>
      </c>
      <c r="F217" s="10">
        <f>IF(D217="","",D217-WEEKDAY(D217,2)+1)</f>
      </c>
      <c r="G217" s="20"/>
      <c r="H217" s="20"/>
      <c r="I217" s="21"/>
      <c r="J217" s="22"/>
      <c r="K217" s="14">
        <f>IF(OR(G217="",H217=""),"",ROUND(MOD(H217-G217,1)*24,2))</f>
      </c>
      <c r="L217" s="14">
        <f>IF(K217="","",MAX(0,K217-N(I217)/60))</f>
      </c>
      <c r="M217" s="15">
        <f>IF(L217="","",IF(L217&lt;=4,15,IF(L217&lt;=7.5,30,60)))</f>
      </c>
      <c r="N217" s="8">
        <f>IF(L217="","",IF(N(I217)&lt;M217,"Eksik ara","Uygun"))</f>
      </c>
      <c r="O217" s="14">
        <f>IF(OR(L217="",OFFSET(B217,-1,0)&lt;&gt;B217,OFFSET(K217,-1,0)=""),"",ROUND(((D217+G217)-(OFFSET(D217,-1,0)+OFFSET(G217,-1,0)+OFFSET(K217,-1,0)/24))*24,1))</f>
      </c>
      <c r="P217" s="8">
        <f>IF(L217="","",IF(L217&gt;11,"11 saat aşıldı",IF(AND(J217="Evet",L217&gt;7.5),"Gece 7,5 saat aşıldı",IF(AND(O217&lt;&gt;"",N(O217)&lt;11),"11 saatten az dinlenme","Uygun"))))</f>
      </c>
      <c r="Q217" s="16"/>
    </row>
    <row r="218" spans="1:17" x14ac:dyDescent="0.25">
      <c r="A218" s="6">
        <v>213</v>
      </c>
      <c r="B218" s="18"/>
      <c r="C218" s="8">
        <f>IF(B218="","",IFERROR(VLOOKUP(B218,'Çalışanlar'!$A$6:$C$45,2,FALSE),"Listede yok"))</f>
      </c>
      <c r="D218" s="19"/>
      <c r="E218" s="8">
        <f>IF(D218="","",CHOOSE(WEEKDAY(D218,2),"Pzt","Sal","Çar","Per","Cum","Cmt","Paz"))</f>
      </c>
      <c r="F218" s="10">
        <f>IF(D218="","",D218-WEEKDAY(D218,2)+1)</f>
      </c>
      <c r="G218" s="20"/>
      <c r="H218" s="20"/>
      <c r="I218" s="21"/>
      <c r="J218" s="22"/>
      <c r="K218" s="14">
        <f>IF(OR(G218="",H218=""),"",ROUND(MOD(H218-G218,1)*24,2))</f>
      </c>
      <c r="L218" s="14">
        <f>IF(K218="","",MAX(0,K218-N(I218)/60))</f>
      </c>
      <c r="M218" s="15">
        <f>IF(L218="","",IF(L218&lt;=4,15,IF(L218&lt;=7.5,30,60)))</f>
      </c>
      <c r="N218" s="8">
        <f>IF(L218="","",IF(N(I218)&lt;M218,"Eksik ara","Uygun"))</f>
      </c>
      <c r="O218" s="14">
        <f>IF(OR(L218="",OFFSET(B218,-1,0)&lt;&gt;B218,OFFSET(K218,-1,0)=""),"",ROUND(((D218+G218)-(OFFSET(D218,-1,0)+OFFSET(G218,-1,0)+OFFSET(K218,-1,0)/24))*24,1))</f>
      </c>
      <c r="P218" s="8">
        <f>IF(L218="","",IF(L218&gt;11,"11 saat aşıldı",IF(AND(J218="Evet",L218&gt;7.5),"Gece 7,5 saat aşıldı",IF(AND(O218&lt;&gt;"",N(O218)&lt;11),"11 saatten az dinlenme","Uygun"))))</f>
      </c>
      <c r="Q218" s="16"/>
    </row>
    <row r="219" spans="1:17" x14ac:dyDescent="0.25">
      <c r="A219" s="6">
        <v>214</v>
      </c>
      <c r="B219" s="18"/>
      <c r="C219" s="8">
        <f>IF(B219="","",IFERROR(VLOOKUP(B219,'Çalışanlar'!$A$6:$C$45,2,FALSE),"Listede yok"))</f>
      </c>
      <c r="D219" s="19"/>
      <c r="E219" s="8">
        <f>IF(D219="","",CHOOSE(WEEKDAY(D219,2),"Pzt","Sal","Çar","Per","Cum","Cmt","Paz"))</f>
      </c>
      <c r="F219" s="10">
        <f>IF(D219="","",D219-WEEKDAY(D219,2)+1)</f>
      </c>
      <c r="G219" s="20"/>
      <c r="H219" s="20"/>
      <c r="I219" s="21"/>
      <c r="J219" s="22"/>
      <c r="K219" s="14">
        <f>IF(OR(G219="",H219=""),"",ROUND(MOD(H219-G219,1)*24,2))</f>
      </c>
      <c r="L219" s="14">
        <f>IF(K219="","",MAX(0,K219-N(I219)/60))</f>
      </c>
      <c r="M219" s="15">
        <f>IF(L219="","",IF(L219&lt;=4,15,IF(L219&lt;=7.5,30,60)))</f>
      </c>
      <c r="N219" s="8">
        <f>IF(L219="","",IF(N(I219)&lt;M219,"Eksik ara","Uygun"))</f>
      </c>
      <c r="O219" s="14">
        <f>IF(OR(L219="",OFFSET(B219,-1,0)&lt;&gt;B219,OFFSET(K219,-1,0)=""),"",ROUND(((D219+G219)-(OFFSET(D219,-1,0)+OFFSET(G219,-1,0)+OFFSET(K219,-1,0)/24))*24,1))</f>
      </c>
      <c r="P219" s="8">
        <f>IF(L219="","",IF(L219&gt;11,"11 saat aşıldı",IF(AND(J219="Evet",L219&gt;7.5),"Gece 7,5 saat aşıldı",IF(AND(O219&lt;&gt;"",N(O219)&lt;11),"11 saatten az dinlenme","Uygun"))))</f>
      </c>
      <c r="Q219" s="16"/>
    </row>
    <row r="220" spans="1:17" x14ac:dyDescent="0.25">
      <c r="A220" s="6">
        <v>215</v>
      </c>
      <c r="B220" s="18"/>
      <c r="C220" s="8">
        <f>IF(B220="","",IFERROR(VLOOKUP(B220,'Çalışanlar'!$A$6:$C$45,2,FALSE),"Listede yok"))</f>
      </c>
      <c r="D220" s="19"/>
      <c r="E220" s="8">
        <f>IF(D220="","",CHOOSE(WEEKDAY(D220,2),"Pzt","Sal","Çar","Per","Cum","Cmt","Paz"))</f>
      </c>
      <c r="F220" s="10">
        <f>IF(D220="","",D220-WEEKDAY(D220,2)+1)</f>
      </c>
      <c r="G220" s="20"/>
      <c r="H220" s="20"/>
      <c r="I220" s="21"/>
      <c r="J220" s="22"/>
      <c r="K220" s="14">
        <f>IF(OR(G220="",H220=""),"",ROUND(MOD(H220-G220,1)*24,2))</f>
      </c>
      <c r="L220" s="14">
        <f>IF(K220="","",MAX(0,K220-N(I220)/60))</f>
      </c>
      <c r="M220" s="15">
        <f>IF(L220="","",IF(L220&lt;=4,15,IF(L220&lt;=7.5,30,60)))</f>
      </c>
      <c r="N220" s="8">
        <f>IF(L220="","",IF(N(I220)&lt;M220,"Eksik ara","Uygun"))</f>
      </c>
      <c r="O220" s="14">
        <f>IF(OR(L220="",OFFSET(B220,-1,0)&lt;&gt;B220,OFFSET(K220,-1,0)=""),"",ROUND(((D220+G220)-(OFFSET(D220,-1,0)+OFFSET(G220,-1,0)+OFFSET(K220,-1,0)/24))*24,1))</f>
      </c>
      <c r="P220" s="8">
        <f>IF(L220="","",IF(L220&gt;11,"11 saat aşıldı",IF(AND(J220="Evet",L220&gt;7.5),"Gece 7,5 saat aşıldı",IF(AND(O220&lt;&gt;"",N(O220)&lt;11),"11 saatten az dinlenme","Uygun"))))</f>
      </c>
      <c r="Q220" s="16"/>
    </row>
    <row r="221" spans="1:17" x14ac:dyDescent="0.25">
      <c r="A221" s="6">
        <v>216</v>
      </c>
      <c r="B221" s="18"/>
      <c r="C221" s="8">
        <f>IF(B221="","",IFERROR(VLOOKUP(B221,'Çalışanlar'!$A$6:$C$45,2,FALSE),"Listede yok"))</f>
      </c>
      <c r="D221" s="19"/>
      <c r="E221" s="8">
        <f>IF(D221="","",CHOOSE(WEEKDAY(D221,2),"Pzt","Sal","Çar","Per","Cum","Cmt","Paz"))</f>
      </c>
      <c r="F221" s="10">
        <f>IF(D221="","",D221-WEEKDAY(D221,2)+1)</f>
      </c>
      <c r="G221" s="20"/>
      <c r="H221" s="20"/>
      <c r="I221" s="21"/>
      <c r="J221" s="22"/>
      <c r="K221" s="14">
        <f>IF(OR(G221="",H221=""),"",ROUND(MOD(H221-G221,1)*24,2))</f>
      </c>
      <c r="L221" s="14">
        <f>IF(K221="","",MAX(0,K221-N(I221)/60))</f>
      </c>
      <c r="M221" s="15">
        <f>IF(L221="","",IF(L221&lt;=4,15,IF(L221&lt;=7.5,30,60)))</f>
      </c>
      <c r="N221" s="8">
        <f>IF(L221="","",IF(N(I221)&lt;M221,"Eksik ara","Uygun"))</f>
      </c>
      <c r="O221" s="14">
        <f>IF(OR(L221="",OFFSET(B221,-1,0)&lt;&gt;B221,OFFSET(K221,-1,0)=""),"",ROUND(((D221+G221)-(OFFSET(D221,-1,0)+OFFSET(G221,-1,0)+OFFSET(K221,-1,0)/24))*24,1))</f>
      </c>
      <c r="P221" s="8">
        <f>IF(L221="","",IF(L221&gt;11,"11 saat aşıldı",IF(AND(J221="Evet",L221&gt;7.5),"Gece 7,5 saat aşıldı",IF(AND(O221&lt;&gt;"",N(O221)&lt;11),"11 saatten az dinlenme","Uygun"))))</f>
      </c>
      <c r="Q221" s="16"/>
    </row>
    <row r="222" spans="1:17" x14ac:dyDescent="0.25">
      <c r="A222" s="6">
        <v>217</v>
      </c>
      <c r="B222" s="18"/>
      <c r="C222" s="8">
        <f>IF(B222="","",IFERROR(VLOOKUP(B222,'Çalışanlar'!$A$6:$C$45,2,FALSE),"Listede yok"))</f>
      </c>
      <c r="D222" s="19"/>
      <c r="E222" s="8">
        <f>IF(D222="","",CHOOSE(WEEKDAY(D222,2),"Pzt","Sal","Çar","Per","Cum","Cmt","Paz"))</f>
      </c>
      <c r="F222" s="10">
        <f>IF(D222="","",D222-WEEKDAY(D222,2)+1)</f>
      </c>
      <c r="G222" s="20"/>
      <c r="H222" s="20"/>
      <c r="I222" s="21"/>
      <c r="J222" s="22"/>
      <c r="K222" s="14">
        <f>IF(OR(G222="",H222=""),"",ROUND(MOD(H222-G222,1)*24,2))</f>
      </c>
      <c r="L222" s="14">
        <f>IF(K222="","",MAX(0,K222-N(I222)/60))</f>
      </c>
      <c r="M222" s="15">
        <f>IF(L222="","",IF(L222&lt;=4,15,IF(L222&lt;=7.5,30,60)))</f>
      </c>
      <c r="N222" s="8">
        <f>IF(L222="","",IF(N(I222)&lt;M222,"Eksik ara","Uygun"))</f>
      </c>
      <c r="O222" s="14">
        <f>IF(OR(L222="",OFFSET(B222,-1,0)&lt;&gt;B222,OFFSET(K222,-1,0)=""),"",ROUND(((D222+G222)-(OFFSET(D222,-1,0)+OFFSET(G222,-1,0)+OFFSET(K222,-1,0)/24))*24,1))</f>
      </c>
      <c r="P222" s="8">
        <f>IF(L222="","",IF(L222&gt;11,"11 saat aşıldı",IF(AND(J222="Evet",L222&gt;7.5),"Gece 7,5 saat aşıldı",IF(AND(O222&lt;&gt;"",N(O222)&lt;11),"11 saatten az dinlenme","Uygun"))))</f>
      </c>
      <c r="Q222" s="16"/>
    </row>
    <row r="223" spans="1:17" x14ac:dyDescent="0.25">
      <c r="A223" s="6">
        <v>218</v>
      </c>
      <c r="B223" s="18"/>
      <c r="C223" s="8">
        <f>IF(B223="","",IFERROR(VLOOKUP(B223,'Çalışanlar'!$A$6:$C$45,2,FALSE),"Listede yok"))</f>
      </c>
      <c r="D223" s="19"/>
      <c r="E223" s="8">
        <f>IF(D223="","",CHOOSE(WEEKDAY(D223,2),"Pzt","Sal","Çar","Per","Cum","Cmt","Paz"))</f>
      </c>
      <c r="F223" s="10">
        <f>IF(D223="","",D223-WEEKDAY(D223,2)+1)</f>
      </c>
      <c r="G223" s="20"/>
      <c r="H223" s="20"/>
      <c r="I223" s="21"/>
      <c r="J223" s="22"/>
      <c r="K223" s="14">
        <f>IF(OR(G223="",H223=""),"",ROUND(MOD(H223-G223,1)*24,2))</f>
      </c>
      <c r="L223" s="14">
        <f>IF(K223="","",MAX(0,K223-N(I223)/60))</f>
      </c>
      <c r="M223" s="15">
        <f>IF(L223="","",IF(L223&lt;=4,15,IF(L223&lt;=7.5,30,60)))</f>
      </c>
      <c r="N223" s="8">
        <f>IF(L223="","",IF(N(I223)&lt;M223,"Eksik ara","Uygun"))</f>
      </c>
      <c r="O223" s="14">
        <f>IF(OR(L223="",OFFSET(B223,-1,0)&lt;&gt;B223,OFFSET(K223,-1,0)=""),"",ROUND(((D223+G223)-(OFFSET(D223,-1,0)+OFFSET(G223,-1,0)+OFFSET(K223,-1,0)/24))*24,1))</f>
      </c>
      <c r="P223" s="8">
        <f>IF(L223="","",IF(L223&gt;11,"11 saat aşıldı",IF(AND(J223="Evet",L223&gt;7.5),"Gece 7,5 saat aşıldı",IF(AND(O223&lt;&gt;"",N(O223)&lt;11),"11 saatten az dinlenme","Uygun"))))</f>
      </c>
      <c r="Q223" s="16"/>
    </row>
    <row r="224" spans="1:17" x14ac:dyDescent="0.25">
      <c r="A224" s="6">
        <v>219</v>
      </c>
      <c r="B224" s="18"/>
      <c r="C224" s="8">
        <f>IF(B224="","",IFERROR(VLOOKUP(B224,'Çalışanlar'!$A$6:$C$45,2,FALSE),"Listede yok"))</f>
      </c>
      <c r="D224" s="19"/>
      <c r="E224" s="8">
        <f>IF(D224="","",CHOOSE(WEEKDAY(D224,2),"Pzt","Sal","Çar","Per","Cum","Cmt","Paz"))</f>
      </c>
      <c r="F224" s="10">
        <f>IF(D224="","",D224-WEEKDAY(D224,2)+1)</f>
      </c>
      <c r="G224" s="20"/>
      <c r="H224" s="20"/>
      <c r="I224" s="21"/>
      <c r="J224" s="22"/>
      <c r="K224" s="14">
        <f>IF(OR(G224="",H224=""),"",ROUND(MOD(H224-G224,1)*24,2))</f>
      </c>
      <c r="L224" s="14">
        <f>IF(K224="","",MAX(0,K224-N(I224)/60))</f>
      </c>
      <c r="M224" s="15">
        <f>IF(L224="","",IF(L224&lt;=4,15,IF(L224&lt;=7.5,30,60)))</f>
      </c>
      <c r="N224" s="8">
        <f>IF(L224="","",IF(N(I224)&lt;M224,"Eksik ara","Uygun"))</f>
      </c>
      <c r="O224" s="14">
        <f>IF(OR(L224="",OFFSET(B224,-1,0)&lt;&gt;B224,OFFSET(K224,-1,0)=""),"",ROUND(((D224+G224)-(OFFSET(D224,-1,0)+OFFSET(G224,-1,0)+OFFSET(K224,-1,0)/24))*24,1))</f>
      </c>
      <c r="P224" s="8">
        <f>IF(L224="","",IF(L224&gt;11,"11 saat aşıldı",IF(AND(J224="Evet",L224&gt;7.5),"Gece 7,5 saat aşıldı",IF(AND(O224&lt;&gt;"",N(O224)&lt;11),"11 saatten az dinlenme","Uygun"))))</f>
      </c>
      <c r="Q224" s="16"/>
    </row>
    <row r="225" spans="1:17" x14ac:dyDescent="0.25">
      <c r="A225" s="6">
        <v>220</v>
      </c>
      <c r="B225" s="18"/>
      <c r="C225" s="8">
        <f>IF(B225="","",IFERROR(VLOOKUP(B225,'Çalışanlar'!$A$6:$C$45,2,FALSE),"Listede yok"))</f>
      </c>
      <c r="D225" s="19"/>
      <c r="E225" s="8">
        <f>IF(D225="","",CHOOSE(WEEKDAY(D225,2),"Pzt","Sal","Çar","Per","Cum","Cmt","Paz"))</f>
      </c>
      <c r="F225" s="10">
        <f>IF(D225="","",D225-WEEKDAY(D225,2)+1)</f>
      </c>
      <c r="G225" s="20"/>
      <c r="H225" s="20"/>
      <c r="I225" s="21"/>
      <c r="J225" s="22"/>
      <c r="K225" s="14">
        <f>IF(OR(G225="",H225=""),"",ROUND(MOD(H225-G225,1)*24,2))</f>
      </c>
      <c r="L225" s="14">
        <f>IF(K225="","",MAX(0,K225-N(I225)/60))</f>
      </c>
      <c r="M225" s="15">
        <f>IF(L225="","",IF(L225&lt;=4,15,IF(L225&lt;=7.5,30,60)))</f>
      </c>
      <c r="N225" s="8">
        <f>IF(L225="","",IF(N(I225)&lt;M225,"Eksik ara","Uygun"))</f>
      </c>
      <c r="O225" s="14">
        <f>IF(OR(L225="",OFFSET(B225,-1,0)&lt;&gt;B225,OFFSET(K225,-1,0)=""),"",ROUND(((D225+G225)-(OFFSET(D225,-1,0)+OFFSET(G225,-1,0)+OFFSET(K225,-1,0)/24))*24,1))</f>
      </c>
      <c r="P225" s="8">
        <f>IF(L225="","",IF(L225&gt;11,"11 saat aşıldı",IF(AND(J225="Evet",L225&gt;7.5),"Gece 7,5 saat aşıldı",IF(AND(O225&lt;&gt;"",N(O225)&lt;11),"11 saatten az dinlenme","Uygun"))))</f>
      </c>
      <c r="Q225" s="16"/>
    </row>
    <row r="226" spans="1:17" x14ac:dyDescent="0.25">
      <c r="A226" s="6">
        <v>221</v>
      </c>
      <c r="B226" s="18"/>
      <c r="C226" s="8">
        <f>IF(B226="","",IFERROR(VLOOKUP(B226,'Çalışanlar'!$A$6:$C$45,2,FALSE),"Listede yok"))</f>
      </c>
      <c r="D226" s="19"/>
      <c r="E226" s="8">
        <f>IF(D226="","",CHOOSE(WEEKDAY(D226,2),"Pzt","Sal","Çar","Per","Cum","Cmt","Paz"))</f>
      </c>
      <c r="F226" s="10">
        <f>IF(D226="","",D226-WEEKDAY(D226,2)+1)</f>
      </c>
      <c r="G226" s="20"/>
      <c r="H226" s="20"/>
      <c r="I226" s="21"/>
      <c r="J226" s="22"/>
      <c r="K226" s="14">
        <f>IF(OR(G226="",H226=""),"",ROUND(MOD(H226-G226,1)*24,2))</f>
      </c>
      <c r="L226" s="14">
        <f>IF(K226="","",MAX(0,K226-N(I226)/60))</f>
      </c>
      <c r="M226" s="15">
        <f>IF(L226="","",IF(L226&lt;=4,15,IF(L226&lt;=7.5,30,60)))</f>
      </c>
      <c r="N226" s="8">
        <f>IF(L226="","",IF(N(I226)&lt;M226,"Eksik ara","Uygun"))</f>
      </c>
      <c r="O226" s="14">
        <f>IF(OR(L226="",OFFSET(B226,-1,0)&lt;&gt;B226,OFFSET(K226,-1,0)=""),"",ROUND(((D226+G226)-(OFFSET(D226,-1,0)+OFFSET(G226,-1,0)+OFFSET(K226,-1,0)/24))*24,1))</f>
      </c>
      <c r="P226" s="8">
        <f>IF(L226="","",IF(L226&gt;11,"11 saat aşıldı",IF(AND(J226="Evet",L226&gt;7.5),"Gece 7,5 saat aşıldı",IF(AND(O226&lt;&gt;"",N(O226)&lt;11),"11 saatten az dinlenme","Uygun"))))</f>
      </c>
      <c r="Q226" s="16"/>
    </row>
    <row r="227" spans="1:17" x14ac:dyDescent="0.25">
      <c r="A227" s="6">
        <v>222</v>
      </c>
      <c r="B227" s="18"/>
      <c r="C227" s="8">
        <f>IF(B227="","",IFERROR(VLOOKUP(B227,'Çalışanlar'!$A$6:$C$45,2,FALSE),"Listede yok"))</f>
      </c>
      <c r="D227" s="19"/>
      <c r="E227" s="8">
        <f>IF(D227="","",CHOOSE(WEEKDAY(D227,2),"Pzt","Sal","Çar","Per","Cum","Cmt","Paz"))</f>
      </c>
      <c r="F227" s="10">
        <f>IF(D227="","",D227-WEEKDAY(D227,2)+1)</f>
      </c>
      <c r="G227" s="20"/>
      <c r="H227" s="20"/>
      <c r="I227" s="21"/>
      <c r="J227" s="22"/>
      <c r="K227" s="14">
        <f>IF(OR(G227="",H227=""),"",ROUND(MOD(H227-G227,1)*24,2))</f>
      </c>
      <c r="L227" s="14">
        <f>IF(K227="","",MAX(0,K227-N(I227)/60))</f>
      </c>
      <c r="M227" s="15">
        <f>IF(L227="","",IF(L227&lt;=4,15,IF(L227&lt;=7.5,30,60)))</f>
      </c>
      <c r="N227" s="8">
        <f>IF(L227="","",IF(N(I227)&lt;M227,"Eksik ara","Uygun"))</f>
      </c>
      <c r="O227" s="14">
        <f>IF(OR(L227="",OFFSET(B227,-1,0)&lt;&gt;B227,OFFSET(K227,-1,0)=""),"",ROUND(((D227+G227)-(OFFSET(D227,-1,0)+OFFSET(G227,-1,0)+OFFSET(K227,-1,0)/24))*24,1))</f>
      </c>
      <c r="P227" s="8">
        <f>IF(L227="","",IF(L227&gt;11,"11 saat aşıldı",IF(AND(J227="Evet",L227&gt;7.5),"Gece 7,5 saat aşıldı",IF(AND(O227&lt;&gt;"",N(O227)&lt;11),"11 saatten az dinlenme","Uygun"))))</f>
      </c>
      <c r="Q227" s="16"/>
    </row>
    <row r="228" spans="1:17" x14ac:dyDescent="0.25">
      <c r="A228" s="6">
        <v>223</v>
      </c>
      <c r="B228" s="18"/>
      <c r="C228" s="8">
        <f>IF(B228="","",IFERROR(VLOOKUP(B228,'Çalışanlar'!$A$6:$C$45,2,FALSE),"Listede yok"))</f>
      </c>
      <c r="D228" s="19"/>
      <c r="E228" s="8">
        <f>IF(D228="","",CHOOSE(WEEKDAY(D228,2),"Pzt","Sal","Çar","Per","Cum","Cmt","Paz"))</f>
      </c>
      <c r="F228" s="10">
        <f>IF(D228="","",D228-WEEKDAY(D228,2)+1)</f>
      </c>
      <c r="G228" s="20"/>
      <c r="H228" s="20"/>
      <c r="I228" s="21"/>
      <c r="J228" s="22"/>
      <c r="K228" s="14">
        <f>IF(OR(G228="",H228=""),"",ROUND(MOD(H228-G228,1)*24,2))</f>
      </c>
      <c r="L228" s="14">
        <f>IF(K228="","",MAX(0,K228-N(I228)/60))</f>
      </c>
      <c r="M228" s="15">
        <f>IF(L228="","",IF(L228&lt;=4,15,IF(L228&lt;=7.5,30,60)))</f>
      </c>
      <c r="N228" s="8">
        <f>IF(L228="","",IF(N(I228)&lt;M228,"Eksik ara","Uygun"))</f>
      </c>
      <c r="O228" s="14">
        <f>IF(OR(L228="",OFFSET(B228,-1,0)&lt;&gt;B228,OFFSET(K228,-1,0)=""),"",ROUND(((D228+G228)-(OFFSET(D228,-1,0)+OFFSET(G228,-1,0)+OFFSET(K228,-1,0)/24))*24,1))</f>
      </c>
      <c r="P228" s="8">
        <f>IF(L228="","",IF(L228&gt;11,"11 saat aşıldı",IF(AND(J228="Evet",L228&gt;7.5),"Gece 7,5 saat aşıldı",IF(AND(O228&lt;&gt;"",N(O228)&lt;11),"11 saatten az dinlenme","Uygun"))))</f>
      </c>
      <c r="Q228" s="16"/>
    </row>
    <row r="229" spans="1:17" x14ac:dyDescent="0.25">
      <c r="A229" s="6">
        <v>224</v>
      </c>
      <c r="B229" s="18"/>
      <c r="C229" s="8">
        <f>IF(B229="","",IFERROR(VLOOKUP(B229,'Çalışanlar'!$A$6:$C$45,2,FALSE),"Listede yok"))</f>
      </c>
      <c r="D229" s="19"/>
      <c r="E229" s="8">
        <f>IF(D229="","",CHOOSE(WEEKDAY(D229,2),"Pzt","Sal","Çar","Per","Cum","Cmt","Paz"))</f>
      </c>
      <c r="F229" s="10">
        <f>IF(D229="","",D229-WEEKDAY(D229,2)+1)</f>
      </c>
      <c r="G229" s="20"/>
      <c r="H229" s="20"/>
      <c r="I229" s="21"/>
      <c r="J229" s="22"/>
      <c r="K229" s="14">
        <f>IF(OR(G229="",H229=""),"",ROUND(MOD(H229-G229,1)*24,2))</f>
      </c>
      <c r="L229" s="14">
        <f>IF(K229="","",MAX(0,K229-N(I229)/60))</f>
      </c>
      <c r="M229" s="15">
        <f>IF(L229="","",IF(L229&lt;=4,15,IF(L229&lt;=7.5,30,60)))</f>
      </c>
      <c r="N229" s="8">
        <f>IF(L229="","",IF(N(I229)&lt;M229,"Eksik ara","Uygun"))</f>
      </c>
      <c r="O229" s="14">
        <f>IF(OR(L229="",OFFSET(B229,-1,0)&lt;&gt;B229,OFFSET(K229,-1,0)=""),"",ROUND(((D229+G229)-(OFFSET(D229,-1,0)+OFFSET(G229,-1,0)+OFFSET(K229,-1,0)/24))*24,1))</f>
      </c>
      <c r="P229" s="8">
        <f>IF(L229="","",IF(L229&gt;11,"11 saat aşıldı",IF(AND(J229="Evet",L229&gt;7.5),"Gece 7,5 saat aşıldı",IF(AND(O229&lt;&gt;"",N(O229)&lt;11),"11 saatten az dinlenme","Uygun"))))</f>
      </c>
      <c r="Q229" s="16"/>
    </row>
    <row r="230" spans="1:17" x14ac:dyDescent="0.25">
      <c r="A230" s="6">
        <v>225</v>
      </c>
      <c r="B230" s="18"/>
      <c r="C230" s="8">
        <f>IF(B230="","",IFERROR(VLOOKUP(B230,'Çalışanlar'!$A$6:$C$45,2,FALSE),"Listede yok"))</f>
      </c>
      <c r="D230" s="19"/>
      <c r="E230" s="8">
        <f>IF(D230="","",CHOOSE(WEEKDAY(D230,2),"Pzt","Sal","Çar","Per","Cum","Cmt","Paz"))</f>
      </c>
      <c r="F230" s="10">
        <f>IF(D230="","",D230-WEEKDAY(D230,2)+1)</f>
      </c>
      <c r="G230" s="20"/>
      <c r="H230" s="20"/>
      <c r="I230" s="21"/>
      <c r="J230" s="22"/>
      <c r="K230" s="14">
        <f>IF(OR(G230="",H230=""),"",ROUND(MOD(H230-G230,1)*24,2))</f>
      </c>
      <c r="L230" s="14">
        <f>IF(K230="","",MAX(0,K230-N(I230)/60))</f>
      </c>
      <c r="M230" s="15">
        <f>IF(L230="","",IF(L230&lt;=4,15,IF(L230&lt;=7.5,30,60)))</f>
      </c>
      <c r="N230" s="8">
        <f>IF(L230="","",IF(N(I230)&lt;M230,"Eksik ara","Uygun"))</f>
      </c>
      <c r="O230" s="14">
        <f>IF(OR(L230="",OFFSET(B230,-1,0)&lt;&gt;B230,OFFSET(K230,-1,0)=""),"",ROUND(((D230+G230)-(OFFSET(D230,-1,0)+OFFSET(G230,-1,0)+OFFSET(K230,-1,0)/24))*24,1))</f>
      </c>
      <c r="P230" s="8">
        <f>IF(L230="","",IF(L230&gt;11,"11 saat aşıldı",IF(AND(J230="Evet",L230&gt;7.5),"Gece 7,5 saat aşıldı",IF(AND(O230&lt;&gt;"",N(O230)&lt;11),"11 saatten az dinlenme","Uygun"))))</f>
      </c>
      <c r="Q230" s="16"/>
    </row>
    <row r="231" spans="1:17" x14ac:dyDescent="0.25">
      <c r="A231" s="6">
        <v>226</v>
      </c>
      <c r="B231" s="18"/>
      <c r="C231" s="8">
        <f>IF(B231="","",IFERROR(VLOOKUP(B231,'Çalışanlar'!$A$6:$C$45,2,FALSE),"Listede yok"))</f>
      </c>
      <c r="D231" s="19"/>
      <c r="E231" s="8">
        <f>IF(D231="","",CHOOSE(WEEKDAY(D231,2),"Pzt","Sal","Çar","Per","Cum","Cmt","Paz"))</f>
      </c>
      <c r="F231" s="10">
        <f>IF(D231="","",D231-WEEKDAY(D231,2)+1)</f>
      </c>
      <c r="G231" s="20"/>
      <c r="H231" s="20"/>
      <c r="I231" s="21"/>
      <c r="J231" s="22"/>
      <c r="K231" s="14">
        <f>IF(OR(G231="",H231=""),"",ROUND(MOD(H231-G231,1)*24,2))</f>
      </c>
      <c r="L231" s="14">
        <f>IF(K231="","",MAX(0,K231-N(I231)/60))</f>
      </c>
      <c r="M231" s="15">
        <f>IF(L231="","",IF(L231&lt;=4,15,IF(L231&lt;=7.5,30,60)))</f>
      </c>
      <c r="N231" s="8">
        <f>IF(L231="","",IF(N(I231)&lt;M231,"Eksik ara","Uygun"))</f>
      </c>
      <c r="O231" s="14">
        <f>IF(OR(L231="",OFFSET(B231,-1,0)&lt;&gt;B231,OFFSET(K231,-1,0)=""),"",ROUND(((D231+G231)-(OFFSET(D231,-1,0)+OFFSET(G231,-1,0)+OFFSET(K231,-1,0)/24))*24,1))</f>
      </c>
      <c r="P231" s="8">
        <f>IF(L231="","",IF(L231&gt;11,"11 saat aşıldı",IF(AND(J231="Evet",L231&gt;7.5),"Gece 7,5 saat aşıldı",IF(AND(O231&lt;&gt;"",N(O231)&lt;11),"11 saatten az dinlenme","Uygun"))))</f>
      </c>
      <c r="Q231" s="16"/>
    </row>
    <row r="232" spans="1:17" x14ac:dyDescent="0.25">
      <c r="A232" s="6">
        <v>227</v>
      </c>
      <c r="B232" s="18"/>
      <c r="C232" s="8">
        <f>IF(B232="","",IFERROR(VLOOKUP(B232,'Çalışanlar'!$A$6:$C$45,2,FALSE),"Listede yok"))</f>
      </c>
      <c r="D232" s="19"/>
      <c r="E232" s="8">
        <f>IF(D232="","",CHOOSE(WEEKDAY(D232,2),"Pzt","Sal","Çar","Per","Cum","Cmt","Paz"))</f>
      </c>
      <c r="F232" s="10">
        <f>IF(D232="","",D232-WEEKDAY(D232,2)+1)</f>
      </c>
      <c r="G232" s="20"/>
      <c r="H232" s="20"/>
      <c r="I232" s="21"/>
      <c r="J232" s="22"/>
      <c r="K232" s="14">
        <f>IF(OR(G232="",H232=""),"",ROUND(MOD(H232-G232,1)*24,2))</f>
      </c>
      <c r="L232" s="14">
        <f>IF(K232="","",MAX(0,K232-N(I232)/60))</f>
      </c>
      <c r="M232" s="15">
        <f>IF(L232="","",IF(L232&lt;=4,15,IF(L232&lt;=7.5,30,60)))</f>
      </c>
      <c r="N232" s="8">
        <f>IF(L232="","",IF(N(I232)&lt;M232,"Eksik ara","Uygun"))</f>
      </c>
      <c r="O232" s="14">
        <f>IF(OR(L232="",OFFSET(B232,-1,0)&lt;&gt;B232,OFFSET(K232,-1,0)=""),"",ROUND(((D232+G232)-(OFFSET(D232,-1,0)+OFFSET(G232,-1,0)+OFFSET(K232,-1,0)/24))*24,1))</f>
      </c>
      <c r="P232" s="8">
        <f>IF(L232="","",IF(L232&gt;11,"11 saat aşıldı",IF(AND(J232="Evet",L232&gt;7.5),"Gece 7,5 saat aşıldı",IF(AND(O232&lt;&gt;"",N(O232)&lt;11),"11 saatten az dinlenme","Uygun"))))</f>
      </c>
      <c r="Q232" s="16"/>
    </row>
    <row r="233" spans="1:17" x14ac:dyDescent="0.25">
      <c r="A233" s="6">
        <v>228</v>
      </c>
      <c r="B233" s="18"/>
      <c r="C233" s="8">
        <f>IF(B233="","",IFERROR(VLOOKUP(B233,'Çalışanlar'!$A$6:$C$45,2,FALSE),"Listede yok"))</f>
      </c>
      <c r="D233" s="19"/>
      <c r="E233" s="8">
        <f>IF(D233="","",CHOOSE(WEEKDAY(D233,2),"Pzt","Sal","Çar","Per","Cum","Cmt","Paz"))</f>
      </c>
      <c r="F233" s="10">
        <f>IF(D233="","",D233-WEEKDAY(D233,2)+1)</f>
      </c>
      <c r="G233" s="20"/>
      <c r="H233" s="20"/>
      <c r="I233" s="21"/>
      <c r="J233" s="22"/>
      <c r="K233" s="14">
        <f>IF(OR(G233="",H233=""),"",ROUND(MOD(H233-G233,1)*24,2))</f>
      </c>
      <c r="L233" s="14">
        <f>IF(K233="","",MAX(0,K233-N(I233)/60))</f>
      </c>
      <c r="M233" s="15">
        <f>IF(L233="","",IF(L233&lt;=4,15,IF(L233&lt;=7.5,30,60)))</f>
      </c>
      <c r="N233" s="8">
        <f>IF(L233="","",IF(N(I233)&lt;M233,"Eksik ara","Uygun"))</f>
      </c>
      <c r="O233" s="14">
        <f>IF(OR(L233="",OFFSET(B233,-1,0)&lt;&gt;B233,OFFSET(K233,-1,0)=""),"",ROUND(((D233+G233)-(OFFSET(D233,-1,0)+OFFSET(G233,-1,0)+OFFSET(K233,-1,0)/24))*24,1))</f>
      </c>
      <c r="P233" s="8">
        <f>IF(L233="","",IF(L233&gt;11,"11 saat aşıldı",IF(AND(J233="Evet",L233&gt;7.5),"Gece 7,5 saat aşıldı",IF(AND(O233&lt;&gt;"",N(O233)&lt;11),"11 saatten az dinlenme","Uygun"))))</f>
      </c>
      <c r="Q233" s="16"/>
    </row>
    <row r="234" spans="1:17" x14ac:dyDescent="0.25">
      <c r="A234" s="6">
        <v>229</v>
      </c>
      <c r="B234" s="18"/>
      <c r="C234" s="8">
        <f>IF(B234="","",IFERROR(VLOOKUP(B234,'Çalışanlar'!$A$6:$C$45,2,FALSE),"Listede yok"))</f>
      </c>
      <c r="D234" s="19"/>
      <c r="E234" s="8">
        <f>IF(D234="","",CHOOSE(WEEKDAY(D234,2),"Pzt","Sal","Çar","Per","Cum","Cmt","Paz"))</f>
      </c>
      <c r="F234" s="10">
        <f>IF(D234="","",D234-WEEKDAY(D234,2)+1)</f>
      </c>
      <c r="G234" s="20"/>
      <c r="H234" s="20"/>
      <c r="I234" s="21"/>
      <c r="J234" s="22"/>
      <c r="K234" s="14">
        <f>IF(OR(G234="",H234=""),"",ROUND(MOD(H234-G234,1)*24,2))</f>
      </c>
      <c r="L234" s="14">
        <f>IF(K234="","",MAX(0,K234-N(I234)/60))</f>
      </c>
      <c r="M234" s="15">
        <f>IF(L234="","",IF(L234&lt;=4,15,IF(L234&lt;=7.5,30,60)))</f>
      </c>
      <c r="N234" s="8">
        <f>IF(L234="","",IF(N(I234)&lt;M234,"Eksik ara","Uygun"))</f>
      </c>
      <c r="O234" s="14">
        <f>IF(OR(L234="",OFFSET(B234,-1,0)&lt;&gt;B234,OFFSET(K234,-1,0)=""),"",ROUND(((D234+G234)-(OFFSET(D234,-1,0)+OFFSET(G234,-1,0)+OFFSET(K234,-1,0)/24))*24,1))</f>
      </c>
      <c r="P234" s="8">
        <f>IF(L234="","",IF(L234&gt;11,"11 saat aşıldı",IF(AND(J234="Evet",L234&gt;7.5),"Gece 7,5 saat aşıldı",IF(AND(O234&lt;&gt;"",N(O234)&lt;11),"11 saatten az dinlenme","Uygun"))))</f>
      </c>
      <c r="Q234" s="16"/>
    </row>
    <row r="235" spans="1:17" x14ac:dyDescent="0.25">
      <c r="A235" s="6">
        <v>230</v>
      </c>
      <c r="B235" s="18"/>
      <c r="C235" s="8">
        <f>IF(B235="","",IFERROR(VLOOKUP(B235,'Çalışanlar'!$A$6:$C$45,2,FALSE),"Listede yok"))</f>
      </c>
      <c r="D235" s="19"/>
      <c r="E235" s="8">
        <f>IF(D235="","",CHOOSE(WEEKDAY(D235,2),"Pzt","Sal","Çar","Per","Cum","Cmt","Paz"))</f>
      </c>
      <c r="F235" s="10">
        <f>IF(D235="","",D235-WEEKDAY(D235,2)+1)</f>
      </c>
      <c r="G235" s="20"/>
      <c r="H235" s="20"/>
      <c r="I235" s="21"/>
      <c r="J235" s="22"/>
      <c r="K235" s="14">
        <f>IF(OR(G235="",H235=""),"",ROUND(MOD(H235-G235,1)*24,2))</f>
      </c>
      <c r="L235" s="14">
        <f>IF(K235="","",MAX(0,K235-N(I235)/60))</f>
      </c>
      <c r="M235" s="15">
        <f>IF(L235="","",IF(L235&lt;=4,15,IF(L235&lt;=7.5,30,60)))</f>
      </c>
      <c r="N235" s="8">
        <f>IF(L235="","",IF(N(I235)&lt;M235,"Eksik ara","Uygun"))</f>
      </c>
      <c r="O235" s="14">
        <f>IF(OR(L235="",OFFSET(B235,-1,0)&lt;&gt;B235,OFFSET(K235,-1,0)=""),"",ROUND(((D235+G235)-(OFFSET(D235,-1,0)+OFFSET(G235,-1,0)+OFFSET(K235,-1,0)/24))*24,1))</f>
      </c>
      <c r="P235" s="8">
        <f>IF(L235="","",IF(L235&gt;11,"11 saat aşıldı",IF(AND(J235="Evet",L235&gt;7.5),"Gece 7,5 saat aşıldı",IF(AND(O235&lt;&gt;"",N(O235)&lt;11),"11 saatten az dinlenme","Uygun"))))</f>
      </c>
      <c r="Q235" s="16"/>
    </row>
    <row r="236" spans="1:17" x14ac:dyDescent="0.25">
      <c r="A236" s="6">
        <v>231</v>
      </c>
      <c r="B236" s="18"/>
      <c r="C236" s="8">
        <f>IF(B236="","",IFERROR(VLOOKUP(B236,'Çalışanlar'!$A$6:$C$45,2,FALSE),"Listede yok"))</f>
      </c>
      <c r="D236" s="19"/>
      <c r="E236" s="8">
        <f>IF(D236="","",CHOOSE(WEEKDAY(D236,2),"Pzt","Sal","Çar","Per","Cum","Cmt","Paz"))</f>
      </c>
      <c r="F236" s="10">
        <f>IF(D236="","",D236-WEEKDAY(D236,2)+1)</f>
      </c>
      <c r="G236" s="20"/>
      <c r="H236" s="20"/>
      <c r="I236" s="21"/>
      <c r="J236" s="22"/>
      <c r="K236" s="14">
        <f>IF(OR(G236="",H236=""),"",ROUND(MOD(H236-G236,1)*24,2))</f>
      </c>
      <c r="L236" s="14">
        <f>IF(K236="","",MAX(0,K236-N(I236)/60))</f>
      </c>
      <c r="M236" s="15">
        <f>IF(L236="","",IF(L236&lt;=4,15,IF(L236&lt;=7.5,30,60)))</f>
      </c>
      <c r="N236" s="8">
        <f>IF(L236="","",IF(N(I236)&lt;M236,"Eksik ara","Uygun"))</f>
      </c>
      <c r="O236" s="14">
        <f>IF(OR(L236="",OFFSET(B236,-1,0)&lt;&gt;B236,OFFSET(K236,-1,0)=""),"",ROUND(((D236+G236)-(OFFSET(D236,-1,0)+OFFSET(G236,-1,0)+OFFSET(K236,-1,0)/24))*24,1))</f>
      </c>
      <c r="P236" s="8">
        <f>IF(L236="","",IF(L236&gt;11,"11 saat aşıldı",IF(AND(J236="Evet",L236&gt;7.5),"Gece 7,5 saat aşıldı",IF(AND(O236&lt;&gt;"",N(O236)&lt;11),"11 saatten az dinlenme","Uygun"))))</f>
      </c>
      <c r="Q236" s="16"/>
    </row>
    <row r="237" spans="1:17" x14ac:dyDescent="0.25">
      <c r="A237" s="6">
        <v>232</v>
      </c>
      <c r="B237" s="18"/>
      <c r="C237" s="8">
        <f>IF(B237="","",IFERROR(VLOOKUP(B237,'Çalışanlar'!$A$6:$C$45,2,FALSE),"Listede yok"))</f>
      </c>
      <c r="D237" s="19"/>
      <c r="E237" s="8">
        <f>IF(D237="","",CHOOSE(WEEKDAY(D237,2),"Pzt","Sal","Çar","Per","Cum","Cmt","Paz"))</f>
      </c>
      <c r="F237" s="10">
        <f>IF(D237="","",D237-WEEKDAY(D237,2)+1)</f>
      </c>
      <c r="G237" s="20"/>
      <c r="H237" s="20"/>
      <c r="I237" s="21"/>
      <c r="J237" s="22"/>
      <c r="K237" s="14">
        <f>IF(OR(G237="",H237=""),"",ROUND(MOD(H237-G237,1)*24,2))</f>
      </c>
      <c r="L237" s="14">
        <f>IF(K237="","",MAX(0,K237-N(I237)/60))</f>
      </c>
      <c r="M237" s="15">
        <f>IF(L237="","",IF(L237&lt;=4,15,IF(L237&lt;=7.5,30,60)))</f>
      </c>
      <c r="N237" s="8">
        <f>IF(L237="","",IF(N(I237)&lt;M237,"Eksik ara","Uygun"))</f>
      </c>
      <c r="O237" s="14">
        <f>IF(OR(L237="",OFFSET(B237,-1,0)&lt;&gt;B237,OFFSET(K237,-1,0)=""),"",ROUND(((D237+G237)-(OFFSET(D237,-1,0)+OFFSET(G237,-1,0)+OFFSET(K237,-1,0)/24))*24,1))</f>
      </c>
      <c r="P237" s="8">
        <f>IF(L237="","",IF(L237&gt;11,"11 saat aşıldı",IF(AND(J237="Evet",L237&gt;7.5),"Gece 7,5 saat aşıldı",IF(AND(O237&lt;&gt;"",N(O237)&lt;11),"11 saatten az dinlenme","Uygun"))))</f>
      </c>
      <c r="Q237" s="16"/>
    </row>
    <row r="238" spans="1:17" x14ac:dyDescent="0.25">
      <c r="A238" s="6">
        <v>233</v>
      </c>
      <c r="B238" s="18"/>
      <c r="C238" s="8">
        <f>IF(B238="","",IFERROR(VLOOKUP(B238,'Çalışanlar'!$A$6:$C$45,2,FALSE),"Listede yok"))</f>
      </c>
      <c r="D238" s="19"/>
      <c r="E238" s="8">
        <f>IF(D238="","",CHOOSE(WEEKDAY(D238,2),"Pzt","Sal","Çar","Per","Cum","Cmt","Paz"))</f>
      </c>
      <c r="F238" s="10">
        <f>IF(D238="","",D238-WEEKDAY(D238,2)+1)</f>
      </c>
      <c r="G238" s="20"/>
      <c r="H238" s="20"/>
      <c r="I238" s="21"/>
      <c r="J238" s="22"/>
      <c r="K238" s="14">
        <f>IF(OR(G238="",H238=""),"",ROUND(MOD(H238-G238,1)*24,2))</f>
      </c>
      <c r="L238" s="14">
        <f>IF(K238="","",MAX(0,K238-N(I238)/60))</f>
      </c>
      <c r="M238" s="15">
        <f>IF(L238="","",IF(L238&lt;=4,15,IF(L238&lt;=7.5,30,60)))</f>
      </c>
      <c r="N238" s="8">
        <f>IF(L238="","",IF(N(I238)&lt;M238,"Eksik ara","Uygun"))</f>
      </c>
      <c r="O238" s="14">
        <f>IF(OR(L238="",OFFSET(B238,-1,0)&lt;&gt;B238,OFFSET(K238,-1,0)=""),"",ROUND(((D238+G238)-(OFFSET(D238,-1,0)+OFFSET(G238,-1,0)+OFFSET(K238,-1,0)/24))*24,1))</f>
      </c>
      <c r="P238" s="8">
        <f>IF(L238="","",IF(L238&gt;11,"11 saat aşıldı",IF(AND(J238="Evet",L238&gt;7.5),"Gece 7,5 saat aşıldı",IF(AND(O238&lt;&gt;"",N(O238)&lt;11),"11 saatten az dinlenme","Uygun"))))</f>
      </c>
      <c r="Q238" s="16"/>
    </row>
    <row r="239" spans="1:17" x14ac:dyDescent="0.25">
      <c r="A239" s="6">
        <v>234</v>
      </c>
      <c r="B239" s="18"/>
      <c r="C239" s="8">
        <f>IF(B239="","",IFERROR(VLOOKUP(B239,'Çalışanlar'!$A$6:$C$45,2,FALSE),"Listede yok"))</f>
      </c>
      <c r="D239" s="19"/>
      <c r="E239" s="8">
        <f>IF(D239="","",CHOOSE(WEEKDAY(D239,2),"Pzt","Sal","Çar","Per","Cum","Cmt","Paz"))</f>
      </c>
      <c r="F239" s="10">
        <f>IF(D239="","",D239-WEEKDAY(D239,2)+1)</f>
      </c>
      <c r="G239" s="20"/>
      <c r="H239" s="20"/>
      <c r="I239" s="21"/>
      <c r="J239" s="22"/>
      <c r="K239" s="14">
        <f>IF(OR(G239="",H239=""),"",ROUND(MOD(H239-G239,1)*24,2))</f>
      </c>
      <c r="L239" s="14">
        <f>IF(K239="","",MAX(0,K239-N(I239)/60))</f>
      </c>
      <c r="M239" s="15">
        <f>IF(L239="","",IF(L239&lt;=4,15,IF(L239&lt;=7.5,30,60)))</f>
      </c>
      <c r="N239" s="8">
        <f>IF(L239="","",IF(N(I239)&lt;M239,"Eksik ara","Uygun"))</f>
      </c>
      <c r="O239" s="14">
        <f>IF(OR(L239="",OFFSET(B239,-1,0)&lt;&gt;B239,OFFSET(K239,-1,0)=""),"",ROUND(((D239+G239)-(OFFSET(D239,-1,0)+OFFSET(G239,-1,0)+OFFSET(K239,-1,0)/24))*24,1))</f>
      </c>
      <c r="P239" s="8">
        <f>IF(L239="","",IF(L239&gt;11,"11 saat aşıldı",IF(AND(J239="Evet",L239&gt;7.5),"Gece 7,5 saat aşıldı",IF(AND(O239&lt;&gt;"",N(O239)&lt;11),"11 saatten az dinlenme","Uygun"))))</f>
      </c>
      <c r="Q239" s="16"/>
    </row>
    <row r="240" spans="1:17" x14ac:dyDescent="0.25">
      <c r="A240" s="6">
        <v>235</v>
      </c>
      <c r="B240" s="18"/>
      <c r="C240" s="8">
        <f>IF(B240="","",IFERROR(VLOOKUP(B240,'Çalışanlar'!$A$6:$C$45,2,FALSE),"Listede yok"))</f>
      </c>
      <c r="D240" s="19"/>
      <c r="E240" s="8">
        <f>IF(D240="","",CHOOSE(WEEKDAY(D240,2),"Pzt","Sal","Çar","Per","Cum","Cmt","Paz"))</f>
      </c>
      <c r="F240" s="10">
        <f>IF(D240="","",D240-WEEKDAY(D240,2)+1)</f>
      </c>
      <c r="G240" s="20"/>
      <c r="H240" s="20"/>
      <c r="I240" s="21"/>
      <c r="J240" s="22"/>
      <c r="K240" s="14">
        <f>IF(OR(G240="",H240=""),"",ROUND(MOD(H240-G240,1)*24,2))</f>
      </c>
      <c r="L240" s="14">
        <f>IF(K240="","",MAX(0,K240-N(I240)/60))</f>
      </c>
      <c r="M240" s="15">
        <f>IF(L240="","",IF(L240&lt;=4,15,IF(L240&lt;=7.5,30,60)))</f>
      </c>
      <c r="N240" s="8">
        <f>IF(L240="","",IF(N(I240)&lt;M240,"Eksik ara","Uygun"))</f>
      </c>
      <c r="O240" s="14">
        <f>IF(OR(L240="",OFFSET(B240,-1,0)&lt;&gt;B240,OFFSET(K240,-1,0)=""),"",ROUND(((D240+G240)-(OFFSET(D240,-1,0)+OFFSET(G240,-1,0)+OFFSET(K240,-1,0)/24))*24,1))</f>
      </c>
      <c r="P240" s="8">
        <f>IF(L240="","",IF(L240&gt;11,"11 saat aşıldı",IF(AND(J240="Evet",L240&gt;7.5),"Gece 7,5 saat aşıldı",IF(AND(O240&lt;&gt;"",N(O240)&lt;11),"11 saatten az dinlenme","Uygun"))))</f>
      </c>
      <c r="Q240" s="16"/>
    </row>
    <row r="241" spans="1:17" x14ac:dyDescent="0.25">
      <c r="A241" s="6">
        <v>236</v>
      </c>
      <c r="B241" s="18"/>
      <c r="C241" s="8">
        <f>IF(B241="","",IFERROR(VLOOKUP(B241,'Çalışanlar'!$A$6:$C$45,2,FALSE),"Listede yok"))</f>
      </c>
      <c r="D241" s="19"/>
      <c r="E241" s="8">
        <f>IF(D241="","",CHOOSE(WEEKDAY(D241,2),"Pzt","Sal","Çar","Per","Cum","Cmt","Paz"))</f>
      </c>
      <c r="F241" s="10">
        <f>IF(D241="","",D241-WEEKDAY(D241,2)+1)</f>
      </c>
      <c r="G241" s="20"/>
      <c r="H241" s="20"/>
      <c r="I241" s="21"/>
      <c r="J241" s="22"/>
      <c r="K241" s="14">
        <f>IF(OR(G241="",H241=""),"",ROUND(MOD(H241-G241,1)*24,2))</f>
      </c>
      <c r="L241" s="14">
        <f>IF(K241="","",MAX(0,K241-N(I241)/60))</f>
      </c>
      <c r="M241" s="15">
        <f>IF(L241="","",IF(L241&lt;=4,15,IF(L241&lt;=7.5,30,60)))</f>
      </c>
      <c r="N241" s="8">
        <f>IF(L241="","",IF(N(I241)&lt;M241,"Eksik ara","Uygun"))</f>
      </c>
      <c r="O241" s="14">
        <f>IF(OR(L241="",OFFSET(B241,-1,0)&lt;&gt;B241,OFFSET(K241,-1,0)=""),"",ROUND(((D241+G241)-(OFFSET(D241,-1,0)+OFFSET(G241,-1,0)+OFFSET(K241,-1,0)/24))*24,1))</f>
      </c>
      <c r="P241" s="8">
        <f>IF(L241="","",IF(L241&gt;11,"11 saat aşıldı",IF(AND(J241="Evet",L241&gt;7.5),"Gece 7,5 saat aşıldı",IF(AND(O241&lt;&gt;"",N(O241)&lt;11),"11 saatten az dinlenme","Uygun"))))</f>
      </c>
      <c r="Q241" s="16"/>
    </row>
    <row r="242" spans="1:17" x14ac:dyDescent="0.25">
      <c r="A242" s="6">
        <v>237</v>
      </c>
      <c r="B242" s="18"/>
      <c r="C242" s="8">
        <f>IF(B242="","",IFERROR(VLOOKUP(B242,'Çalışanlar'!$A$6:$C$45,2,FALSE),"Listede yok"))</f>
      </c>
      <c r="D242" s="19"/>
      <c r="E242" s="8">
        <f>IF(D242="","",CHOOSE(WEEKDAY(D242,2),"Pzt","Sal","Çar","Per","Cum","Cmt","Paz"))</f>
      </c>
      <c r="F242" s="10">
        <f>IF(D242="","",D242-WEEKDAY(D242,2)+1)</f>
      </c>
      <c r="G242" s="20"/>
      <c r="H242" s="20"/>
      <c r="I242" s="21"/>
      <c r="J242" s="22"/>
      <c r="K242" s="14">
        <f>IF(OR(G242="",H242=""),"",ROUND(MOD(H242-G242,1)*24,2))</f>
      </c>
      <c r="L242" s="14">
        <f>IF(K242="","",MAX(0,K242-N(I242)/60))</f>
      </c>
      <c r="M242" s="15">
        <f>IF(L242="","",IF(L242&lt;=4,15,IF(L242&lt;=7.5,30,60)))</f>
      </c>
      <c r="N242" s="8">
        <f>IF(L242="","",IF(N(I242)&lt;M242,"Eksik ara","Uygun"))</f>
      </c>
      <c r="O242" s="14">
        <f>IF(OR(L242="",OFFSET(B242,-1,0)&lt;&gt;B242,OFFSET(K242,-1,0)=""),"",ROUND(((D242+G242)-(OFFSET(D242,-1,0)+OFFSET(G242,-1,0)+OFFSET(K242,-1,0)/24))*24,1))</f>
      </c>
      <c r="P242" s="8">
        <f>IF(L242="","",IF(L242&gt;11,"11 saat aşıldı",IF(AND(J242="Evet",L242&gt;7.5),"Gece 7,5 saat aşıldı",IF(AND(O242&lt;&gt;"",N(O242)&lt;11),"11 saatten az dinlenme","Uygun"))))</f>
      </c>
      <c r="Q242" s="16"/>
    </row>
    <row r="243" spans="1:17" x14ac:dyDescent="0.25">
      <c r="A243" s="6">
        <v>238</v>
      </c>
      <c r="B243" s="18"/>
      <c r="C243" s="8">
        <f>IF(B243="","",IFERROR(VLOOKUP(B243,'Çalışanlar'!$A$6:$C$45,2,FALSE),"Listede yok"))</f>
      </c>
      <c r="D243" s="19"/>
      <c r="E243" s="8">
        <f>IF(D243="","",CHOOSE(WEEKDAY(D243,2),"Pzt","Sal","Çar","Per","Cum","Cmt","Paz"))</f>
      </c>
      <c r="F243" s="10">
        <f>IF(D243="","",D243-WEEKDAY(D243,2)+1)</f>
      </c>
      <c r="G243" s="20"/>
      <c r="H243" s="20"/>
      <c r="I243" s="21"/>
      <c r="J243" s="22"/>
      <c r="K243" s="14">
        <f>IF(OR(G243="",H243=""),"",ROUND(MOD(H243-G243,1)*24,2))</f>
      </c>
      <c r="L243" s="14">
        <f>IF(K243="","",MAX(0,K243-N(I243)/60))</f>
      </c>
      <c r="M243" s="15">
        <f>IF(L243="","",IF(L243&lt;=4,15,IF(L243&lt;=7.5,30,60)))</f>
      </c>
      <c r="N243" s="8">
        <f>IF(L243="","",IF(N(I243)&lt;M243,"Eksik ara","Uygun"))</f>
      </c>
      <c r="O243" s="14">
        <f>IF(OR(L243="",OFFSET(B243,-1,0)&lt;&gt;B243,OFFSET(K243,-1,0)=""),"",ROUND(((D243+G243)-(OFFSET(D243,-1,0)+OFFSET(G243,-1,0)+OFFSET(K243,-1,0)/24))*24,1))</f>
      </c>
      <c r="P243" s="8">
        <f>IF(L243="","",IF(L243&gt;11,"11 saat aşıldı",IF(AND(J243="Evet",L243&gt;7.5),"Gece 7,5 saat aşıldı",IF(AND(O243&lt;&gt;"",N(O243)&lt;11),"11 saatten az dinlenme","Uygun"))))</f>
      </c>
      <c r="Q243" s="16"/>
    </row>
    <row r="244" spans="1:17" x14ac:dyDescent="0.25">
      <c r="A244" s="6">
        <v>239</v>
      </c>
      <c r="B244" s="18"/>
      <c r="C244" s="8">
        <f>IF(B244="","",IFERROR(VLOOKUP(B244,'Çalışanlar'!$A$6:$C$45,2,FALSE),"Listede yok"))</f>
      </c>
      <c r="D244" s="19"/>
      <c r="E244" s="8">
        <f>IF(D244="","",CHOOSE(WEEKDAY(D244,2),"Pzt","Sal","Çar","Per","Cum","Cmt","Paz"))</f>
      </c>
      <c r="F244" s="10">
        <f>IF(D244="","",D244-WEEKDAY(D244,2)+1)</f>
      </c>
      <c r="G244" s="20"/>
      <c r="H244" s="20"/>
      <c r="I244" s="21"/>
      <c r="J244" s="22"/>
      <c r="K244" s="14">
        <f>IF(OR(G244="",H244=""),"",ROUND(MOD(H244-G244,1)*24,2))</f>
      </c>
      <c r="L244" s="14">
        <f>IF(K244="","",MAX(0,K244-N(I244)/60))</f>
      </c>
      <c r="M244" s="15">
        <f>IF(L244="","",IF(L244&lt;=4,15,IF(L244&lt;=7.5,30,60)))</f>
      </c>
      <c r="N244" s="8">
        <f>IF(L244="","",IF(N(I244)&lt;M244,"Eksik ara","Uygun"))</f>
      </c>
      <c r="O244" s="14">
        <f>IF(OR(L244="",OFFSET(B244,-1,0)&lt;&gt;B244,OFFSET(K244,-1,0)=""),"",ROUND(((D244+G244)-(OFFSET(D244,-1,0)+OFFSET(G244,-1,0)+OFFSET(K244,-1,0)/24))*24,1))</f>
      </c>
      <c r="P244" s="8">
        <f>IF(L244="","",IF(L244&gt;11,"11 saat aşıldı",IF(AND(J244="Evet",L244&gt;7.5),"Gece 7,5 saat aşıldı",IF(AND(O244&lt;&gt;"",N(O244)&lt;11),"11 saatten az dinlenme","Uygun"))))</f>
      </c>
      <c r="Q244" s="16"/>
    </row>
    <row r="245" spans="1:17" x14ac:dyDescent="0.25">
      <c r="A245" s="6">
        <v>240</v>
      </c>
      <c r="B245" s="18"/>
      <c r="C245" s="8">
        <f>IF(B245="","",IFERROR(VLOOKUP(B245,'Çalışanlar'!$A$6:$C$45,2,FALSE),"Listede yok"))</f>
      </c>
      <c r="D245" s="19"/>
      <c r="E245" s="8">
        <f>IF(D245="","",CHOOSE(WEEKDAY(D245,2),"Pzt","Sal","Çar","Per","Cum","Cmt","Paz"))</f>
      </c>
      <c r="F245" s="10">
        <f>IF(D245="","",D245-WEEKDAY(D245,2)+1)</f>
      </c>
      <c r="G245" s="20"/>
      <c r="H245" s="20"/>
      <c r="I245" s="21"/>
      <c r="J245" s="22"/>
      <c r="K245" s="14">
        <f>IF(OR(G245="",H245=""),"",ROUND(MOD(H245-G245,1)*24,2))</f>
      </c>
      <c r="L245" s="14">
        <f>IF(K245="","",MAX(0,K245-N(I245)/60))</f>
      </c>
      <c r="M245" s="15">
        <f>IF(L245="","",IF(L245&lt;=4,15,IF(L245&lt;=7.5,30,60)))</f>
      </c>
      <c r="N245" s="8">
        <f>IF(L245="","",IF(N(I245)&lt;M245,"Eksik ara","Uygun"))</f>
      </c>
      <c r="O245" s="14">
        <f>IF(OR(L245="",OFFSET(B245,-1,0)&lt;&gt;B245,OFFSET(K245,-1,0)=""),"",ROUND(((D245+G245)-(OFFSET(D245,-1,0)+OFFSET(G245,-1,0)+OFFSET(K245,-1,0)/24))*24,1))</f>
      </c>
      <c r="P245" s="8">
        <f>IF(L245="","",IF(L245&gt;11,"11 saat aşıldı",IF(AND(J245="Evet",L245&gt;7.5),"Gece 7,5 saat aşıldı",IF(AND(O245&lt;&gt;"",N(O245)&lt;11),"11 saatten az dinlenme","Uygun"))))</f>
      </c>
      <c r="Q245" s="16"/>
    </row>
    <row r="246" spans="1:17" x14ac:dyDescent="0.25">
      <c r="A246" s="6">
        <v>241</v>
      </c>
      <c r="B246" s="18"/>
      <c r="C246" s="8">
        <f>IF(B246="","",IFERROR(VLOOKUP(B246,'Çalışanlar'!$A$6:$C$45,2,FALSE),"Listede yok"))</f>
      </c>
      <c r="D246" s="19"/>
      <c r="E246" s="8">
        <f>IF(D246="","",CHOOSE(WEEKDAY(D246,2),"Pzt","Sal","Çar","Per","Cum","Cmt","Paz"))</f>
      </c>
      <c r="F246" s="10">
        <f>IF(D246="","",D246-WEEKDAY(D246,2)+1)</f>
      </c>
      <c r="G246" s="20"/>
      <c r="H246" s="20"/>
      <c r="I246" s="21"/>
      <c r="J246" s="22"/>
      <c r="K246" s="14">
        <f>IF(OR(G246="",H246=""),"",ROUND(MOD(H246-G246,1)*24,2))</f>
      </c>
      <c r="L246" s="14">
        <f>IF(K246="","",MAX(0,K246-N(I246)/60))</f>
      </c>
      <c r="M246" s="15">
        <f>IF(L246="","",IF(L246&lt;=4,15,IF(L246&lt;=7.5,30,60)))</f>
      </c>
      <c r="N246" s="8">
        <f>IF(L246="","",IF(N(I246)&lt;M246,"Eksik ara","Uygun"))</f>
      </c>
      <c r="O246" s="14">
        <f>IF(OR(L246="",OFFSET(B246,-1,0)&lt;&gt;B246,OFFSET(K246,-1,0)=""),"",ROUND(((D246+G246)-(OFFSET(D246,-1,0)+OFFSET(G246,-1,0)+OFFSET(K246,-1,0)/24))*24,1))</f>
      </c>
      <c r="P246" s="8">
        <f>IF(L246="","",IF(L246&gt;11,"11 saat aşıldı",IF(AND(J246="Evet",L246&gt;7.5),"Gece 7,5 saat aşıldı",IF(AND(O246&lt;&gt;"",N(O246)&lt;11),"11 saatten az dinlenme","Uygun"))))</f>
      </c>
      <c r="Q246" s="16"/>
    </row>
    <row r="247" spans="1:17" x14ac:dyDescent="0.25">
      <c r="A247" s="6">
        <v>242</v>
      </c>
      <c r="B247" s="18"/>
      <c r="C247" s="8">
        <f>IF(B247="","",IFERROR(VLOOKUP(B247,'Çalışanlar'!$A$6:$C$45,2,FALSE),"Listede yok"))</f>
      </c>
      <c r="D247" s="19"/>
      <c r="E247" s="8">
        <f>IF(D247="","",CHOOSE(WEEKDAY(D247,2),"Pzt","Sal","Çar","Per","Cum","Cmt","Paz"))</f>
      </c>
      <c r="F247" s="10">
        <f>IF(D247="","",D247-WEEKDAY(D247,2)+1)</f>
      </c>
      <c r="G247" s="20"/>
      <c r="H247" s="20"/>
      <c r="I247" s="21"/>
      <c r="J247" s="22"/>
      <c r="K247" s="14">
        <f>IF(OR(G247="",H247=""),"",ROUND(MOD(H247-G247,1)*24,2))</f>
      </c>
      <c r="L247" s="14">
        <f>IF(K247="","",MAX(0,K247-N(I247)/60))</f>
      </c>
      <c r="M247" s="15">
        <f>IF(L247="","",IF(L247&lt;=4,15,IF(L247&lt;=7.5,30,60)))</f>
      </c>
      <c r="N247" s="8">
        <f>IF(L247="","",IF(N(I247)&lt;M247,"Eksik ara","Uygun"))</f>
      </c>
      <c r="O247" s="14">
        <f>IF(OR(L247="",OFFSET(B247,-1,0)&lt;&gt;B247,OFFSET(K247,-1,0)=""),"",ROUND(((D247+G247)-(OFFSET(D247,-1,0)+OFFSET(G247,-1,0)+OFFSET(K247,-1,0)/24))*24,1))</f>
      </c>
      <c r="P247" s="8">
        <f>IF(L247="","",IF(L247&gt;11,"11 saat aşıldı",IF(AND(J247="Evet",L247&gt;7.5),"Gece 7,5 saat aşıldı",IF(AND(O247&lt;&gt;"",N(O247)&lt;11),"11 saatten az dinlenme","Uygun"))))</f>
      </c>
      <c r="Q247" s="16"/>
    </row>
    <row r="248" spans="1:17" x14ac:dyDescent="0.25">
      <c r="A248" s="6">
        <v>243</v>
      </c>
      <c r="B248" s="18"/>
      <c r="C248" s="8">
        <f>IF(B248="","",IFERROR(VLOOKUP(B248,'Çalışanlar'!$A$6:$C$45,2,FALSE),"Listede yok"))</f>
      </c>
      <c r="D248" s="19"/>
      <c r="E248" s="8">
        <f>IF(D248="","",CHOOSE(WEEKDAY(D248,2),"Pzt","Sal","Çar","Per","Cum","Cmt","Paz"))</f>
      </c>
      <c r="F248" s="10">
        <f>IF(D248="","",D248-WEEKDAY(D248,2)+1)</f>
      </c>
      <c r="G248" s="20"/>
      <c r="H248" s="20"/>
      <c r="I248" s="21"/>
      <c r="J248" s="22"/>
      <c r="K248" s="14">
        <f>IF(OR(G248="",H248=""),"",ROUND(MOD(H248-G248,1)*24,2))</f>
      </c>
      <c r="L248" s="14">
        <f>IF(K248="","",MAX(0,K248-N(I248)/60))</f>
      </c>
      <c r="M248" s="15">
        <f>IF(L248="","",IF(L248&lt;=4,15,IF(L248&lt;=7.5,30,60)))</f>
      </c>
      <c r="N248" s="8">
        <f>IF(L248="","",IF(N(I248)&lt;M248,"Eksik ara","Uygun"))</f>
      </c>
      <c r="O248" s="14">
        <f>IF(OR(L248="",OFFSET(B248,-1,0)&lt;&gt;B248,OFFSET(K248,-1,0)=""),"",ROUND(((D248+G248)-(OFFSET(D248,-1,0)+OFFSET(G248,-1,0)+OFFSET(K248,-1,0)/24))*24,1))</f>
      </c>
      <c r="P248" s="8">
        <f>IF(L248="","",IF(L248&gt;11,"11 saat aşıldı",IF(AND(J248="Evet",L248&gt;7.5),"Gece 7,5 saat aşıldı",IF(AND(O248&lt;&gt;"",N(O248)&lt;11),"11 saatten az dinlenme","Uygun"))))</f>
      </c>
      <c r="Q248" s="16"/>
    </row>
    <row r="249" spans="1:17" x14ac:dyDescent="0.25">
      <c r="A249" s="6">
        <v>244</v>
      </c>
      <c r="B249" s="18"/>
      <c r="C249" s="8">
        <f>IF(B249="","",IFERROR(VLOOKUP(B249,'Çalışanlar'!$A$6:$C$45,2,FALSE),"Listede yok"))</f>
      </c>
      <c r="D249" s="19"/>
      <c r="E249" s="8">
        <f>IF(D249="","",CHOOSE(WEEKDAY(D249,2),"Pzt","Sal","Çar","Per","Cum","Cmt","Paz"))</f>
      </c>
      <c r="F249" s="10">
        <f>IF(D249="","",D249-WEEKDAY(D249,2)+1)</f>
      </c>
      <c r="G249" s="20"/>
      <c r="H249" s="20"/>
      <c r="I249" s="21"/>
      <c r="J249" s="22"/>
      <c r="K249" s="14">
        <f>IF(OR(G249="",H249=""),"",ROUND(MOD(H249-G249,1)*24,2))</f>
      </c>
      <c r="L249" s="14">
        <f>IF(K249="","",MAX(0,K249-N(I249)/60))</f>
      </c>
      <c r="M249" s="15">
        <f>IF(L249="","",IF(L249&lt;=4,15,IF(L249&lt;=7.5,30,60)))</f>
      </c>
      <c r="N249" s="8">
        <f>IF(L249="","",IF(N(I249)&lt;M249,"Eksik ara","Uygun"))</f>
      </c>
      <c r="O249" s="14">
        <f>IF(OR(L249="",OFFSET(B249,-1,0)&lt;&gt;B249,OFFSET(K249,-1,0)=""),"",ROUND(((D249+G249)-(OFFSET(D249,-1,0)+OFFSET(G249,-1,0)+OFFSET(K249,-1,0)/24))*24,1))</f>
      </c>
      <c r="P249" s="8">
        <f>IF(L249="","",IF(L249&gt;11,"11 saat aşıldı",IF(AND(J249="Evet",L249&gt;7.5),"Gece 7,5 saat aşıldı",IF(AND(O249&lt;&gt;"",N(O249)&lt;11),"11 saatten az dinlenme","Uygun"))))</f>
      </c>
      <c r="Q249" s="16"/>
    </row>
    <row r="250" spans="1:17" x14ac:dyDescent="0.25">
      <c r="A250" s="6">
        <v>245</v>
      </c>
      <c r="B250" s="18"/>
      <c r="C250" s="8">
        <f>IF(B250="","",IFERROR(VLOOKUP(B250,'Çalışanlar'!$A$6:$C$45,2,FALSE),"Listede yok"))</f>
      </c>
      <c r="D250" s="19"/>
      <c r="E250" s="8">
        <f>IF(D250="","",CHOOSE(WEEKDAY(D250,2),"Pzt","Sal","Çar","Per","Cum","Cmt","Paz"))</f>
      </c>
      <c r="F250" s="10">
        <f>IF(D250="","",D250-WEEKDAY(D250,2)+1)</f>
      </c>
      <c r="G250" s="20"/>
      <c r="H250" s="20"/>
      <c r="I250" s="21"/>
      <c r="J250" s="22"/>
      <c r="K250" s="14">
        <f>IF(OR(G250="",H250=""),"",ROUND(MOD(H250-G250,1)*24,2))</f>
      </c>
      <c r="L250" s="14">
        <f>IF(K250="","",MAX(0,K250-N(I250)/60))</f>
      </c>
      <c r="M250" s="15">
        <f>IF(L250="","",IF(L250&lt;=4,15,IF(L250&lt;=7.5,30,60)))</f>
      </c>
      <c r="N250" s="8">
        <f>IF(L250="","",IF(N(I250)&lt;M250,"Eksik ara","Uygun"))</f>
      </c>
      <c r="O250" s="14">
        <f>IF(OR(L250="",OFFSET(B250,-1,0)&lt;&gt;B250,OFFSET(K250,-1,0)=""),"",ROUND(((D250+G250)-(OFFSET(D250,-1,0)+OFFSET(G250,-1,0)+OFFSET(K250,-1,0)/24))*24,1))</f>
      </c>
      <c r="P250" s="8">
        <f>IF(L250="","",IF(L250&gt;11,"11 saat aşıldı",IF(AND(J250="Evet",L250&gt;7.5),"Gece 7,5 saat aşıldı",IF(AND(O250&lt;&gt;"",N(O250)&lt;11),"11 saatten az dinlenme","Uygun"))))</f>
      </c>
      <c r="Q250" s="16"/>
    </row>
    <row r="251" spans="1:17" x14ac:dyDescent="0.25">
      <c r="A251" s="6">
        <v>246</v>
      </c>
      <c r="B251" s="18"/>
      <c r="C251" s="8">
        <f>IF(B251="","",IFERROR(VLOOKUP(B251,'Çalışanlar'!$A$6:$C$45,2,FALSE),"Listede yok"))</f>
      </c>
      <c r="D251" s="19"/>
      <c r="E251" s="8">
        <f>IF(D251="","",CHOOSE(WEEKDAY(D251,2),"Pzt","Sal","Çar","Per","Cum","Cmt","Paz"))</f>
      </c>
      <c r="F251" s="10">
        <f>IF(D251="","",D251-WEEKDAY(D251,2)+1)</f>
      </c>
      <c r="G251" s="20"/>
      <c r="H251" s="20"/>
      <c r="I251" s="21"/>
      <c r="J251" s="22"/>
      <c r="K251" s="14">
        <f>IF(OR(G251="",H251=""),"",ROUND(MOD(H251-G251,1)*24,2))</f>
      </c>
      <c r="L251" s="14">
        <f>IF(K251="","",MAX(0,K251-N(I251)/60))</f>
      </c>
      <c r="M251" s="15">
        <f>IF(L251="","",IF(L251&lt;=4,15,IF(L251&lt;=7.5,30,60)))</f>
      </c>
      <c r="N251" s="8">
        <f>IF(L251="","",IF(N(I251)&lt;M251,"Eksik ara","Uygun"))</f>
      </c>
      <c r="O251" s="14">
        <f>IF(OR(L251="",OFFSET(B251,-1,0)&lt;&gt;B251,OFFSET(K251,-1,0)=""),"",ROUND(((D251+G251)-(OFFSET(D251,-1,0)+OFFSET(G251,-1,0)+OFFSET(K251,-1,0)/24))*24,1))</f>
      </c>
      <c r="P251" s="8">
        <f>IF(L251="","",IF(L251&gt;11,"11 saat aşıldı",IF(AND(J251="Evet",L251&gt;7.5),"Gece 7,5 saat aşıldı",IF(AND(O251&lt;&gt;"",N(O251)&lt;11),"11 saatten az dinlenme","Uygun"))))</f>
      </c>
      <c r="Q251" s="16"/>
    </row>
    <row r="252" spans="1:17" x14ac:dyDescent="0.25">
      <c r="A252" s="6">
        <v>247</v>
      </c>
      <c r="B252" s="18"/>
      <c r="C252" s="8">
        <f>IF(B252="","",IFERROR(VLOOKUP(B252,'Çalışanlar'!$A$6:$C$45,2,FALSE),"Listede yok"))</f>
      </c>
      <c r="D252" s="19"/>
      <c r="E252" s="8">
        <f>IF(D252="","",CHOOSE(WEEKDAY(D252,2),"Pzt","Sal","Çar","Per","Cum","Cmt","Paz"))</f>
      </c>
      <c r="F252" s="10">
        <f>IF(D252="","",D252-WEEKDAY(D252,2)+1)</f>
      </c>
      <c r="G252" s="20"/>
      <c r="H252" s="20"/>
      <c r="I252" s="21"/>
      <c r="J252" s="22"/>
      <c r="K252" s="14">
        <f>IF(OR(G252="",H252=""),"",ROUND(MOD(H252-G252,1)*24,2))</f>
      </c>
      <c r="L252" s="14">
        <f>IF(K252="","",MAX(0,K252-N(I252)/60))</f>
      </c>
      <c r="M252" s="15">
        <f>IF(L252="","",IF(L252&lt;=4,15,IF(L252&lt;=7.5,30,60)))</f>
      </c>
      <c r="N252" s="8">
        <f>IF(L252="","",IF(N(I252)&lt;M252,"Eksik ara","Uygun"))</f>
      </c>
      <c r="O252" s="14">
        <f>IF(OR(L252="",OFFSET(B252,-1,0)&lt;&gt;B252,OFFSET(K252,-1,0)=""),"",ROUND(((D252+G252)-(OFFSET(D252,-1,0)+OFFSET(G252,-1,0)+OFFSET(K252,-1,0)/24))*24,1))</f>
      </c>
      <c r="P252" s="8">
        <f>IF(L252="","",IF(L252&gt;11,"11 saat aşıldı",IF(AND(J252="Evet",L252&gt;7.5),"Gece 7,5 saat aşıldı",IF(AND(O252&lt;&gt;"",N(O252)&lt;11),"11 saatten az dinlenme","Uygun"))))</f>
      </c>
      <c r="Q252" s="16"/>
    </row>
    <row r="253" spans="1:17" x14ac:dyDescent="0.25">
      <c r="A253" s="6">
        <v>248</v>
      </c>
      <c r="B253" s="18"/>
      <c r="C253" s="8">
        <f>IF(B253="","",IFERROR(VLOOKUP(B253,'Çalışanlar'!$A$6:$C$45,2,FALSE),"Listede yok"))</f>
      </c>
      <c r="D253" s="19"/>
      <c r="E253" s="8">
        <f>IF(D253="","",CHOOSE(WEEKDAY(D253,2),"Pzt","Sal","Çar","Per","Cum","Cmt","Paz"))</f>
      </c>
      <c r="F253" s="10">
        <f>IF(D253="","",D253-WEEKDAY(D253,2)+1)</f>
      </c>
      <c r="G253" s="20"/>
      <c r="H253" s="20"/>
      <c r="I253" s="21"/>
      <c r="J253" s="22"/>
      <c r="K253" s="14">
        <f>IF(OR(G253="",H253=""),"",ROUND(MOD(H253-G253,1)*24,2))</f>
      </c>
      <c r="L253" s="14">
        <f>IF(K253="","",MAX(0,K253-N(I253)/60))</f>
      </c>
      <c r="M253" s="15">
        <f>IF(L253="","",IF(L253&lt;=4,15,IF(L253&lt;=7.5,30,60)))</f>
      </c>
      <c r="N253" s="8">
        <f>IF(L253="","",IF(N(I253)&lt;M253,"Eksik ara","Uygun"))</f>
      </c>
      <c r="O253" s="14">
        <f>IF(OR(L253="",OFFSET(B253,-1,0)&lt;&gt;B253,OFFSET(K253,-1,0)=""),"",ROUND(((D253+G253)-(OFFSET(D253,-1,0)+OFFSET(G253,-1,0)+OFFSET(K253,-1,0)/24))*24,1))</f>
      </c>
      <c r="P253" s="8">
        <f>IF(L253="","",IF(L253&gt;11,"11 saat aşıldı",IF(AND(J253="Evet",L253&gt;7.5),"Gece 7,5 saat aşıldı",IF(AND(O253&lt;&gt;"",N(O253)&lt;11),"11 saatten az dinlenme","Uygun"))))</f>
      </c>
      <c r="Q253" s="16"/>
    </row>
    <row r="254" spans="1:17" x14ac:dyDescent="0.25">
      <c r="A254" s="6">
        <v>249</v>
      </c>
      <c r="B254" s="18"/>
      <c r="C254" s="8">
        <f>IF(B254="","",IFERROR(VLOOKUP(B254,'Çalışanlar'!$A$6:$C$45,2,FALSE),"Listede yok"))</f>
      </c>
      <c r="D254" s="19"/>
      <c r="E254" s="8">
        <f>IF(D254="","",CHOOSE(WEEKDAY(D254,2),"Pzt","Sal","Çar","Per","Cum","Cmt","Paz"))</f>
      </c>
      <c r="F254" s="10">
        <f>IF(D254="","",D254-WEEKDAY(D254,2)+1)</f>
      </c>
      <c r="G254" s="20"/>
      <c r="H254" s="20"/>
      <c r="I254" s="21"/>
      <c r="J254" s="22"/>
      <c r="K254" s="14">
        <f>IF(OR(G254="",H254=""),"",ROUND(MOD(H254-G254,1)*24,2))</f>
      </c>
      <c r="L254" s="14">
        <f>IF(K254="","",MAX(0,K254-N(I254)/60))</f>
      </c>
      <c r="M254" s="15">
        <f>IF(L254="","",IF(L254&lt;=4,15,IF(L254&lt;=7.5,30,60)))</f>
      </c>
      <c r="N254" s="8">
        <f>IF(L254="","",IF(N(I254)&lt;M254,"Eksik ara","Uygun"))</f>
      </c>
      <c r="O254" s="14">
        <f>IF(OR(L254="",OFFSET(B254,-1,0)&lt;&gt;B254,OFFSET(K254,-1,0)=""),"",ROUND(((D254+G254)-(OFFSET(D254,-1,0)+OFFSET(G254,-1,0)+OFFSET(K254,-1,0)/24))*24,1))</f>
      </c>
      <c r="P254" s="8">
        <f>IF(L254="","",IF(L254&gt;11,"11 saat aşıldı",IF(AND(J254="Evet",L254&gt;7.5),"Gece 7,5 saat aşıldı",IF(AND(O254&lt;&gt;"",N(O254)&lt;11),"11 saatten az dinlenme","Uygun"))))</f>
      </c>
      <c r="Q254" s="16"/>
    </row>
    <row r="255" spans="1:17" x14ac:dyDescent="0.25">
      <c r="A255" s="6">
        <v>250</v>
      </c>
      <c r="B255" s="18"/>
      <c r="C255" s="8">
        <f>IF(B255="","",IFERROR(VLOOKUP(B255,'Çalışanlar'!$A$6:$C$45,2,FALSE),"Listede yok"))</f>
      </c>
      <c r="D255" s="19"/>
      <c r="E255" s="8">
        <f>IF(D255="","",CHOOSE(WEEKDAY(D255,2),"Pzt","Sal","Çar","Per","Cum","Cmt","Paz"))</f>
      </c>
      <c r="F255" s="10">
        <f>IF(D255="","",D255-WEEKDAY(D255,2)+1)</f>
      </c>
      <c r="G255" s="20"/>
      <c r="H255" s="20"/>
      <c r="I255" s="21"/>
      <c r="J255" s="22"/>
      <c r="K255" s="14">
        <f>IF(OR(G255="",H255=""),"",ROUND(MOD(H255-G255,1)*24,2))</f>
      </c>
      <c r="L255" s="14">
        <f>IF(K255="","",MAX(0,K255-N(I255)/60))</f>
      </c>
      <c r="M255" s="15">
        <f>IF(L255="","",IF(L255&lt;=4,15,IF(L255&lt;=7.5,30,60)))</f>
      </c>
      <c r="N255" s="8">
        <f>IF(L255="","",IF(N(I255)&lt;M255,"Eksik ara","Uygun"))</f>
      </c>
      <c r="O255" s="14">
        <f>IF(OR(L255="",OFFSET(B255,-1,0)&lt;&gt;B255,OFFSET(K255,-1,0)=""),"",ROUND(((D255+G255)-(OFFSET(D255,-1,0)+OFFSET(G255,-1,0)+OFFSET(K255,-1,0)/24))*24,1))</f>
      </c>
      <c r="P255" s="8">
        <f>IF(L255="","",IF(L255&gt;11,"11 saat aşıldı",IF(AND(J255="Evet",L255&gt;7.5),"Gece 7,5 saat aşıldı",IF(AND(O255&lt;&gt;"",N(O255)&lt;11),"11 saatten az dinlenme","Uygun"))))</f>
      </c>
      <c r="Q255" s="16"/>
    </row>
    <row r="256" spans="1:17" x14ac:dyDescent="0.25">
      <c r="A256" s="6">
        <v>251</v>
      </c>
      <c r="B256" s="18"/>
      <c r="C256" s="8">
        <f>IF(B256="","",IFERROR(VLOOKUP(B256,'Çalışanlar'!$A$6:$C$45,2,FALSE),"Listede yok"))</f>
      </c>
      <c r="D256" s="19"/>
      <c r="E256" s="8">
        <f>IF(D256="","",CHOOSE(WEEKDAY(D256,2),"Pzt","Sal","Çar","Per","Cum","Cmt","Paz"))</f>
      </c>
      <c r="F256" s="10">
        <f>IF(D256="","",D256-WEEKDAY(D256,2)+1)</f>
      </c>
      <c r="G256" s="20"/>
      <c r="H256" s="20"/>
      <c r="I256" s="21"/>
      <c r="J256" s="22"/>
      <c r="K256" s="14">
        <f>IF(OR(G256="",H256=""),"",ROUND(MOD(H256-G256,1)*24,2))</f>
      </c>
      <c r="L256" s="14">
        <f>IF(K256="","",MAX(0,K256-N(I256)/60))</f>
      </c>
      <c r="M256" s="15">
        <f>IF(L256="","",IF(L256&lt;=4,15,IF(L256&lt;=7.5,30,60)))</f>
      </c>
      <c r="N256" s="8">
        <f>IF(L256="","",IF(N(I256)&lt;M256,"Eksik ara","Uygun"))</f>
      </c>
      <c r="O256" s="14">
        <f>IF(OR(L256="",OFFSET(B256,-1,0)&lt;&gt;B256,OFFSET(K256,-1,0)=""),"",ROUND(((D256+G256)-(OFFSET(D256,-1,0)+OFFSET(G256,-1,0)+OFFSET(K256,-1,0)/24))*24,1))</f>
      </c>
      <c r="P256" s="8">
        <f>IF(L256="","",IF(L256&gt;11,"11 saat aşıldı",IF(AND(J256="Evet",L256&gt;7.5),"Gece 7,5 saat aşıldı",IF(AND(O256&lt;&gt;"",N(O256)&lt;11),"11 saatten az dinlenme","Uygun"))))</f>
      </c>
      <c r="Q256" s="16"/>
    </row>
    <row r="257" spans="1:17" x14ac:dyDescent="0.25">
      <c r="A257" s="6">
        <v>252</v>
      </c>
      <c r="B257" s="18"/>
      <c r="C257" s="8">
        <f>IF(B257="","",IFERROR(VLOOKUP(B257,'Çalışanlar'!$A$6:$C$45,2,FALSE),"Listede yok"))</f>
      </c>
      <c r="D257" s="19"/>
      <c r="E257" s="8">
        <f>IF(D257="","",CHOOSE(WEEKDAY(D257,2),"Pzt","Sal","Çar","Per","Cum","Cmt","Paz"))</f>
      </c>
      <c r="F257" s="10">
        <f>IF(D257="","",D257-WEEKDAY(D257,2)+1)</f>
      </c>
      <c r="G257" s="20"/>
      <c r="H257" s="20"/>
      <c r="I257" s="21"/>
      <c r="J257" s="22"/>
      <c r="K257" s="14">
        <f>IF(OR(G257="",H257=""),"",ROUND(MOD(H257-G257,1)*24,2))</f>
      </c>
      <c r="L257" s="14">
        <f>IF(K257="","",MAX(0,K257-N(I257)/60))</f>
      </c>
      <c r="M257" s="15">
        <f>IF(L257="","",IF(L257&lt;=4,15,IF(L257&lt;=7.5,30,60)))</f>
      </c>
      <c r="N257" s="8">
        <f>IF(L257="","",IF(N(I257)&lt;M257,"Eksik ara","Uygun"))</f>
      </c>
      <c r="O257" s="14">
        <f>IF(OR(L257="",OFFSET(B257,-1,0)&lt;&gt;B257,OFFSET(K257,-1,0)=""),"",ROUND(((D257+G257)-(OFFSET(D257,-1,0)+OFFSET(G257,-1,0)+OFFSET(K257,-1,0)/24))*24,1))</f>
      </c>
      <c r="P257" s="8">
        <f>IF(L257="","",IF(L257&gt;11,"11 saat aşıldı",IF(AND(J257="Evet",L257&gt;7.5),"Gece 7,5 saat aşıldı",IF(AND(O257&lt;&gt;"",N(O257)&lt;11),"11 saatten az dinlenme","Uygun"))))</f>
      </c>
      <c r="Q257" s="16"/>
    </row>
    <row r="258" spans="1:17" x14ac:dyDescent="0.25">
      <c r="A258" s="6">
        <v>253</v>
      </c>
      <c r="B258" s="18"/>
      <c r="C258" s="8">
        <f>IF(B258="","",IFERROR(VLOOKUP(B258,'Çalışanlar'!$A$6:$C$45,2,FALSE),"Listede yok"))</f>
      </c>
      <c r="D258" s="19"/>
      <c r="E258" s="8">
        <f>IF(D258="","",CHOOSE(WEEKDAY(D258,2),"Pzt","Sal","Çar","Per","Cum","Cmt","Paz"))</f>
      </c>
      <c r="F258" s="10">
        <f>IF(D258="","",D258-WEEKDAY(D258,2)+1)</f>
      </c>
      <c r="G258" s="20"/>
      <c r="H258" s="20"/>
      <c r="I258" s="21"/>
      <c r="J258" s="22"/>
      <c r="K258" s="14">
        <f>IF(OR(G258="",H258=""),"",ROUND(MOD(H258-G258,1)*24,2))</f>
      </c>
      <c r="L258" s="14">
        <f>IF(K258="","",MAX(0,K258-N(I258)/60))</f>
      </c>
      <c r="M258" s="15">
        <f>IF(L258="","",IF(L258&lt;=4,15,IF(L258&lt;=7.5,30,60)))</f>
      </c>
      <c r="N258" s="8">
        <f>IF(L258="","",IF(N(I258)&lt;M258,"Eksik ara","Uygun"))</f>
      </c>
      <c r="O258" s="14">
        <f>IF(OR(L258="",OFFSET(B258,-1,0)&lt;&gt;B258,OFFSET(K258,-1,0)=""),"",ROUND(((D258+G258)-(OFFSET(D258,-1,0)+OFFSET(G258,-1,0)+OFFSET(K258,-1,0)/24))*24,1))</f>
      </c>
      <c r="P258" s="8">
        <f>IF(L258="","",IF(L258&gt;11,"11 saat aşıldı",IF(AND(J258="Evet",L258&gt;7.5),"Gece 7,5 saat aşıldı",IF(AND(O258&lt;&gt;"",N(O258)&lt;11),"11 saatten az dinlenme","Uygun"))))</f>
      </c>
      <c r="Q258" s="16"/>
    </row>
    <row r="259" spans="1:17" x14ac:dyDescent="0.25">
      <c r="A259" s="6">
        <v>254</v>
      </c>
      <c r="B259" s="18"/>
      <c r="C259" s="8">
        <f>IF(B259="","",IFERROR(VLOOKUP(B259,'Çalışanlar'!$A$6:$C$45,2,FALSE),"Listede yok"))</f>
      </c>
      <c r="D259" s="19"/>
      <c r="E259" s="8">
        <f>IF(D259="","",CHOOSE(WEEKDAY(D259,2),"Pzt","Sal","Çar","Per","Cum","Cmt","Paz"))</f>
      </c>
      <c r="F259" s="10">
        <f>IF(D259="","",D259-WEEKDAY(D259,2)+1)</f>
      </c>
      <c r="G259" s="20"/>
      <c r="H259" s="20"/>
      <c r="I259" s="21"/>
      <c r="J259" s="22"/>
      <c r="K259" s="14">
        <f>IF(OR(G259="",H259=""),"",ROUND(MOD(H259-G259,1)*24,2))</f>
      </c>
      <c r="L259" s="14">
        <f>IF(K259="","",MAX(0,K259-N(I259)/60))</f>
      </c>
      <c r="M259" s="15">
        <f>IF(L259="","",IF(L259&lt;=4,15,IF(L259&lt;=7.5,30,60)))</f>
      </c>
      <c r="N259" s="8">
        <f>IF(L259="","",IF(N(I259)&lt;M259,"Eksik ara","Uygun"))</f>
      </c>
      <c r="O259" s="14">
        <f>IF(OR(L259="",OFFSET(B259,-1,0)&lt;&gt;B259,OFFSET(K259,-1,0)=""),"",ROUND(((D259+G259)-(OFFSET(D259,-1,0)+OFFSET(G259,-1,0)+OFFSET(K259,-1,0)/24))*24,1))</f>
      </c>
      <c r="P259" s="8">
        <f>IF(L259="","",IF(L259&gt;11,"11 saat aşıldı",IF(AND(J259="Evet",L259&gt;7.5),"Gece 7,5 saat aşıldı",IF(AND(O259&lt;&gt;"",N(O259)&lt;11),"11 saatten az dinlenme","Uygun"))))</f>
      </c>
      <c r="Q259" s="16"/>
    </row>
    <row r="260" spans="1:17" x14ac:dyDescent="0.25">
      <c r="A260" s="6">
        <v>255</v>
      </c>
      <c r="B260" s="18"/>
      <c r="C260" s="8">
        <f>IF(B260="","",IFERROR(VLOOKUP(B260,'Çalışanlar'!$A$6:$C$45,2,FALSE),"Listede yok"))</f>
      </c>
      <c r="D260" s="19"/>
      <c r="E260" s="8">
        <f>IF(D260="","",CHOOSE(WEEKDAY(D260,2),"Pzt","Sal","Çar","Per","Cum","Cmt","Paz"))</f>
      </c>
      <c r="F260" s="10">
        <f>IF(D260="","",D260-WEEKDAY(D260,2)+1)</f>
      </c>
      <c r="G260" s="20"/>
      <c r="H260" s="20"/>
      <c r="I260" s="21"/>
      <c r="J260" s="22"/>
      <c r="K260" s="14">
        <f>IF(OR(G260="",H260=""),"",ROUND(MOD(H260-G260,1)*24,2))</f>
      </c>
      <c r="L260" s="14">
        <f>IF(K260="","",MAX(0,K260-N(I260)/60))</f>
      </c>
      <c r="M260" s="15">
        <f>IF(L260="","",IF(L260&lt;=4,15,IF(L260&lt;=7.5,30,60)))</f>
      </c>
      <c r="N260" s="8">
        <f>IF(L260="","",IF(N(I260)&lt;M260,"Eksik ara","Uygun"))</f>
      </c>
      <c r="O260" s="14">
        <f>IF(OR(L260="",OFFSET(B260,-1,0)&lt;&gt;B260,OFFSET(K260,-1,0)=""),"",ROUND(((D260+G260)-(OFFSET(D260,-1,0)+OFFSET(G260,-1,0)+OFFSET(K260,-1,0)/24))*24,1))</f>
      </c>
      <c r="P260" s="8">
        <f>IF(L260="","",IF(L260&gt;11,"11 saat aşıldı",IF(AND(J260="Evet",L260&gt;7.5),"Gece 7,5 saat aşıldı",IF(AND(O260&lt;&gt;"",N(O260)&lt;11),"11 saatten az dinlenme","Uygun"))))</f>
      </c>
      <c r="Q260" s="16"/>
    </row>
    <row r="261" spans="1:17" x14ac:dyDescent="0.25">
      <c r="A261" s="6">
        <v>256</v>
      </c>
      <c r="B261" s="18"/>
      <c r="C261" s="8">
        <f>IF(B261="","",IFERROR(VLOOKUP(B261,'Çalışanlar'!$A$6:$C$45,2,FALSE),"Listede yok"))</f>
      </c>
      <c r="D261" s="19"/>
      <c r="E261" s="8">
        <f>IF(D261="","",CHOOSE(WEEKDAY(D261,2),"Pzt","Sal","Çar","Per","Cum","Cmt","Paz"))</f>
      </c>
      <c r="F261" s="10">
        <f>IF(D261="","",D261-WEEKDAY(D261,2)+1)</f>
      </c>
      <c r="G261" s="20"/>
      <c r="H261" s="20"/>
      <c r="I261" s="21"/>
      <c r="J261" s="22"/>
      <c r="K261" s="14">
        <f>IF(OR(G261="",H261=""),"",ROUND(MOD(H261-G261,1)*24,2))</f>
      </c>
      <c r="L261" s="14">
        <f>IF(K261="","",MAX(0,K261-N(I261)/60))</f>
      </c>
      <c r="M261" s="15">
        <f>IF(L261="","",IF(L261&lt;=4,15,IF(L261&lt;=7.5,30,60)))</f>
      </c>
      <c r="N261" s="8">
        <f>IF(L261="","",IF(N(I261)&lt;M261,"Eksik ara","Uygun"))</f>
      </c>
      <c r="O261" s="14">
        <f>IF(OR(L261="",OFFSET(B261,-1,0)&lt;&gt;B261,OFFSET(K261,-1,0)=""),"",ROUND(((D261+G261)-(OFFSET(D261,-1,0)+OFFSET(G261,-1,0)+OFFSET(K261,-1,0)/24))*24,1))</f>
      </c>
      <c r="P261" s="8">
        <f>IF(L261="","",IF(L261&gt;11,"11 saat aşıldı",IF(AND(J261="Evet",L261&gt;7.5),"Gece 7,5 saat aşıldı",IF(AND(O261&lt;&gt;"",N(O261)&lt;11),"11 saatten az dinlenme","Uygun"))))</f>
      </c>
      <c r="Q261" s="16"/>
    </row>
    <row r="262" spans="1:17" x14ac:dyDescent="0.25">
      <c r="A262" s="6">
        <v>257</v>
      </c>
      <c r="B262" s="18"/>
      <c r="C262" s="8">
        <f>IF(B262="","",IFERROR(VLOOKUP(B262,'Çalışanlar'!$A$6:$C$45,2,FALSE),"Listede yok"))</f>
      </c>
      <c r="D262" s="19"/>
      <c r="E262" s="8">
        <f>IF(D262="","",CHOOSE(WEEKDAY(D262,2),"Pzt","Sal","Çar","Per","Cum","Cmt","Paz"))</f>
      </c>
      <c r="F262" s="10">
        <f>IF(D262="","",D262-WEEKDAY(D262,2)+1)</f>
      </c>
      <c r="G262" s="20"/>
      <c r="H262" s="20"/>
      <c r="I262" s="21"/>
      <c r="J262" s="22"/>
      <c r="K262" s="14">
        <f>IF(OR(G262="",H262=""),"",ROUND(MOD(H262-G262,1)*24,2))</f>
      </c>
      <c r="L262" s="14">
        <f>IF(K262="","",MAX(0,K262-N(I262)/60))</f>
      </c>
      <c r="M262" s="15">
        <f>IF(L262="","",IF(L262&lt;=4,15,IF(L262&lt;=7.5,30,60)))</f>
      </c>
      <c r="N262" s="8">
        <f>IF(L262="","",IF(N(I262)&lt;M262,"Eksik ara","Uygun"))</f>
      </c>
      <c r="O262" s="14">
        <f>IF(OR(L262="",OFFSET(B262,-1,0)&lt;&gt;B262,OFFSET(K262,-1,0)=""),"",ROUND(((D262+G262)-(OFFSET(D262,-1,0)+OFFSET(G262,-1,0)+OFFSET(K262,-1,0)/24))*24,1))</f>
      </c>
      <c r="P262" s="8">
        <f>IF(L262="","",IF(L262&gt;11,"11 saat aşıldı",IF(AND(J262="Evet",L262&gt;7.5),"Gece 7,5 saat aşıldı",IF(AND(O262&lt;&gt;"",N(O262)&lt;11),"11 saatten az dinlenme","Uygun"))))</f>
      </c>
      <c r="Q262" s="16"/>
    </row>
    <row r="263" spans="1:17" x14ac:dyDescent="0.25">
      <c r="A263" s="6">
        <v>258</v>
      </c>
      <c r="B263" s="18"/>
      <c r="C263" s="8">
        <f>IF(B263="","",IFERROR(VLOOKUP(B263,'Çalışanlar'!$A$6:$C$45,2,FALSE),"Listede yok"))</f>
      </c>
      <c r="D263" s="19"/>
      <c r="E263" s="8">
        <f>IF(D263="","",CHOOSE(WEEKDAY(D263,2),"Pzt","Sal","Çar","Per","Cum","Cmt","Paz"))</f>
      </c>
      <c r="F263" s="10">
        <f>IF(D263="","",D263-WEEKDAY(D263,2)+1)</f>
      </c>
      <c r="G263" s="20"/>
      <c r="H263" s="20"/>
      <c r="I263" s="21"/>
      <c r="J263" s="22"/>
      <c r="K263" s="14">
        <f>IF(OR(G263="",H263=""),"",ROUND(MOD(H263-G263,1)*24,2))</f>
      </c>
      <c r="L263" s="14">
        <f>IF(K263="","",MAX(0,K263-N(I263)/60))</f>
      </c>
      <c r="M263" s="15">
        <f>IF(L263="","",IF(L263&lt;=4,15,IF(L263&lt;=7.5,30,60)))</f>
      </c>
      <c r="N263" s="8">
        <f>IF(L263="","",IF(N(I263)&lt;M263,"Eksik ara","Uygun"))</f>
      </c>
      <c r="O263" s="14">
        <f>IF(OR(L263="",OFFSET(B263,-1,0)&lt;&gt;B263,OFFSET(K263,-1,0)=""),"",ROUND(((D263+G263)-(OFFSET(D263,-1,0)+OFFSET(G263,-1,0)+OFFSET(K263,-1,0)/24))*24,1))</f>
      </c>
      <c r="P263" s="8">
        <f>IF(L263="","",IF(L263&gt;11,"11 saat aşıldı",IF(AND(J263="Evet",L263&gt;7.5),"Gece 7,5 saat aşıldı",IF(AND(O263&lt;&gt;"",N(O263)&lt;11),"11 saatten az dinlenme","Uygun"))))</f>
      </c>
      <c r="Q263" s="16"/>
    </row>
    <row r="264" spans="1:17" x14ac:dyDescent="0.25">
      <c r="A264" s="6">
        <v>259</v>
      </c>
      <c r="B264" s="18"/>
      <c r="C264" s="8">
        <f>IF(B264="","",IFERROR(VLOOKUP(B264,'Çalışanlar'!$A$6:$C$45,2,FALSE),"Listede yok"))</f>
      </c>
      <c r="D264" s="19"/>
      <c r="E264" s="8">
        <f>IF(D264="","",CHOOSE(WEEKDAY(D264,2),"Pzt","Sal","Çar","Per","Cum","Cmt","Paz"))</f>
      </c>
      <c r="F264" s="10">
        <f>IF(D264="","",D264-WEEKDAY(D264,2)+1)</f>
      </c>
      <c r="G264" s="20"/>
      <c r="H264" s="20"/>
      <c r="I264" s="21"/>
      <c r="J264" s="22"/>
      <c r="K264" s="14">
        <f>IF(OR(G264="",H264=""),"",ROUND(MOD(H264-G264,1)*24,2))</f>
      </c>
      <c r="L264" s="14">
        <f>IF(K264="","",MAX(0,K264-N(I264)/60))</f>
      </c>
      <c r="M264" s="15">
        <f>IF(L264="","",IF(L264&lt;=4,15,IF(L264&lt;=7.5,30,60)))</f>
      </c>
      <c r="N264" s="8">
        <f>IF(L264="","",IF(N(I264)&lt;M264,"Eksik ara","Uygun"))</f>
      </c>
      <c r="O264" s="14">
        <f>IF(OR(L264="",OFFSET(B264,-1,0)&lt;&gt;B264,OFFSET(K264,-1,0)=""),"",ROUND(((D264+G264)-(OFFSET(D264,-1,0)+OFFSET(G264,-1,0)+OFFSET(K264,-1,0)/24))*24,1))</f>
      </c>
      <c r="P264" s="8">
        <f>IF(L264="","",IF(L264&gt;11,"11 saat aşıldı",IF(AND(J264="Evet",L264&gt;7.5),"Gece 7,5 saat aşıldı",IF(AND(O264&lt;&gt;"",N(O264)&lt;11),"11 saatten az dinlenme","Uygun"))))</f>
      </c>
      <c r="Q264" s="16"/>
    </row>
    <row r="265" spans="1:17" x14ac:dyDescent="0.25">
      <c r="A265" s="6">
        <v>260</v>
      </c>
      <c r="B265" s="18"/>
      <c r="C265" s="8">
        <f>IF(B265="","",IFERROR(VLOOKUP(B265,'Çalışanlar'!$A$6:$C$45,2,FALSE),"Listede yok"))</f>
      </c>
      <c r="D265" s="19"/>
      <c r="E265" s="8">
        <f>IF(D265="","",CHOOSE(WEEKDAY(D265,2),"Pzt","Sal","Çar","Per","Cum","Cmt","Paz"))</f>
      </c>
      <c r="F265" s="10">
        <f>IF(D265="","",D265-WEEKDAY(D265,2)+1)</f>
      </c>
      <c r="G265" s="20"/>
      <c r="H265" s="20"/>
      <c r="I265" s="21"/>
      <c r="J265" s="22"/>
      <c r="K265" s="14">
        <f>IF(OR(G265="",H265=""),"",ROUND(MOD(H265-G265,1)*24,2))</f>
      </c>
      <c r="L265" s="14">
        <f>IF(K265="","",MAX(0,K265-N(I265)/60))</f>
      </c>
      <c r="M265" s="15">
        <f>IF(L265="","",IF(L265&lt;=4,15,IF(L265&lt;=7.5,30,60)))</f>
      </c>
      <c r="N265" s="8">
        <f>IF(L265="","",IF(N(I265)&lt;M265,"Eksik ara","Uygun"))</f>
      </c>
      <c r="O265" s="14">
        <f>IF(OR(L265="",OFFSET(B265,-1,0)&lt;&gt;B265,OFFSET(K265,-1,0)=""),"",ROUND(((D265+G265)-(OFFSET(D265,-1,0)+OFFSET(G265,-1,0)+OFFSET(K265,-1,0)/24))*24,1))</f>
      </c>
      <c r="P265" s="8">
        <f>IF(L265="","",IF(L265&gt;11,"11 saat aşıldı",IF(AND(J265="Evet",L265&gt;7.5),"Gece 7,5 saat aşıldı",IF(AND(O265&lt;&gt;"",N(O265)&lt;11),"11 saatten az dinlenme","Uygun"))))</f>
      </c>
      <c r="Q265" s="16"/>
    </row>
    <row r="266" spans="1:17" x14ac:dyDescent="0.25">
      <c r="A266" s="6">
        <v>261</v>
      </c>
      <c r="B266" s="18"/>
      <c r="C266" s="8">
        <f>IF(B266="","",IFERROR(VLOOKUP(B266,'Çalışanlar'!$A$6:$C$45,2,FALSE),"Listede yok"))</f>
      </c>
      <c r="D266" s="19"/>
      <c r="E266" s="8">
        <f>IF(D266="","",CHOOSE(WEEKDAY(D266,2),"Pzt","Sal","Çar","Per","Cum","Cmt","Paz"))</f>
      </c>
      <c r="F266" s="10">
        <f>IF(D266="","",D266-WEEKDAY(D266,2)+1)</f>
      </c>
      <c r="G266" s="20"/>
      <c r="H266" s="20"/>
      <c r="I266" s="21"/>
      <c r="J266" s="22"/>
      <c r="K266" s="14">
        <f>IF(OR(G266="",H266=""),"",ROUND(MOD(H266-G266,1)*24,2))</f>
      </c>
      <c r="L266" s="14">
        <f>IF(K266="","",MAX(0,K266-N(I266)/60))</f>
      </c>
      <c r="M266" s="15">
        <f>IF(L266="","",IF(L266&lt;=4,15,IF(L266&lt;=7.5,30,60)))</f>
      </c>
      <c r="N266" s="8">
        <f>IF(L266="","",IF(N(I266)&lt;M266,"Eksik ara","Uygun"))</f>
      </c>
      <c r="O266" s="14">
        <f>IF(OR(L266="",OFFSET(B266,-1,0)&lt;&gt;B266,OFFSET(K266,-1,0)=""),"",ROUND(((D266+G266)-(OFFSET(D266,-1,0)+OFFSET(G266,-1,0)+OFFSET(K266,-1,0)/24))*24,1))</f>
      </c>
      <c r="P266" s="8">
        <f>IF(L266="","",IF(L266&gt;11,"11 saat aşıldı",IF(AND(J266="Evet",L266&gt;7.5),"Gece 7,5 saat aşıldı",IF(AND(O266&lt;&gt;"",N(O266)&lt;11),"11 saatten az dinlenme","Uygun"))))</f>
      </c>
      <c r="Q266" s="16"/>
    </row>
    <row r="267" spans="1:17" x14ac:dyDescent="0.25">
      <c r="A267" s="6">
        <v>262</v>
      </c>
      <c r="B267" s="18"/>
      <c r="C267" s="8">
        <f>IF(B267="","",IFERROR(VLOOKUP(B267,'Çalışanlar'!$A$6:$C$45,2,FALSE),"Listede yok"))</f>
      </c>
      <c r="D267" s="19"/>
      <c r="E267" s="8">
        <f>IF(D267="","",CHOOSE(WEEKDAY(D267,2),"Pzt","Sal","Çar","Per","Cum","Cmt","Paz"))</f>
      </c>
      <c r="F267" s="10">
        <f>IF(D267="","",D267-WEEKDAY(D267,2)+1)</f>
      </c>
      <c r="G267" s="20"/>
      <c r="H267" s="20"/>
      <c r="I267" s="21"/>
      <c r="J267" s="22"/>
      <c r="K267" s="14">
        <f>IF(OR(G267="",H267=""),"",ROUND(MOD(H267-G267,1)*24,2))</f>
      </c>
      <c r="L267" s="14">
        <f>IF(K267="","",MAX(0,K267-N(I267)/60))</f>
      </c>
      <c r="M267" s="15">
        <f>IF(L267="","",IF(L267&lt;=4,15,IF(L267&lt;=7.5,30,60)))</f>
      </c>
      <c r="N267" s="8">
        <f>IF(L267="","",IF(N(I267)&lt;M267,"Eksik ara","Uygun"))</f>
      </c>
      <c r="O267" s="14">
        <f>IF(OR(L267="",OFFSET(B267,-1,0)&lt;&gt;B267,OFFSET(K267,-1,0)=""),"",ROUND(((D267+G267)-(OFFSET(D267,-1,0)+OFFSET(G267,-1,0)+OFFSET(K267,-1,0)/24))*24,1))</f>
      </c>
      <c r="P267" s="8">
        <f>IF(L267="","",IF(L267&gt;11,"11 saat aşıldı",IF(AND(J267="Evet",L267&gt;7.5),"Gece 7,5 saat aşıldı",IF(AND(O267&lt;&gt;"",N(O267)&lt;11),"11 saatten az dinlenme","Uygun"))))</f>
      </c>
      <c r="Q267" s="16"/>
    </row>
    <row r="268" spans="1:17" x14ac:dyDescent="0.25">
      <c r="A268" s="6">
        <v>263</v>
      </c>
      <c r="B268" s="18"/>
      <c r="C268" s="8">
        <f>IF(B268="","",IFERROR(VLOOKUP(B268,'Çalışanlar'!$A$6:$C$45,2,FALSE),"Listede yok"))</f>
      </c>
      <c r="D268" s="19"/>
      <c r="E268" s="8">
        <f>IF(D268="","",CHOOSE(WEEKDAY(D268,2),"Pzt","Sal","Çar","Per","Cum","Cmt","Paz"))</f>
      </c>
      <c r="F268" s="10">
        <f>IF(D268="","",D268-WEEKDAY(D268,2)+1)</f>
      </c>
      <c r="G268" s="20"/>
      <c r="H268" s="20"/>
      <c r="I268" s="21"/>
      <c r="J268" s="22"/>
      <c r="K268" s="14">
        <f>IF(OR(G268="",H268=""),"",ROUND(MOD(H268-G268,1)*24,2))</f>
      </c>
      <c r="L268" s="14">
        <f>IF(K268="","",MAX(0,K268-N(I268)/60))</f>
      </c>
      <c r="M268" s="15">
        <f>IF(L268="","",IF(L268&lt;=4,15,IF(L268&lt;=7.5,30,60)))</f>
      </c>
      <c r="N268" s="8">
        <f>IF(L268="","",IF(N(I268)&lt;M268,"Eksik ara","Uygun"))</f>
      </c>
      <c r="O268" s="14">
        <f>IF(OR(L268="",OFFSET(B268,-1,0)&lt;&gt;B268,OFFSET(K268,-1,0)=""),"",ROUND(((D268+G268)-(OFFSET(D268,-1,0)+OFFSET(G268,-1,0)+OFFSET(K268,-1,0)/24))*24,1))</f>
      </c>
      <c r="P268" s="8">
        <f>IF(L268="","",IF(L268&gt;11,"11 saat aşıldı",IF(AND(J268="Evet",L268&gt;7.5),"Gece 7,5 saat aşıldı",IF(AND(O268&lt;&gt;"",N(O268)&lt;11),"11 saatten az dinlenme","Uygun"))))</f>
      </c>
      <c r="Q268" s="16"/>
    </row>
    <row r="269" spans="1:17" x14ac:dyDescent="0.25">
      <c r="A269" s="6">
        <v>264</v>
      </c>
      <c r="B269" s="18"/>
      <c r="C269" s="8">
        <f>IF(B269="","",IFERROR(VLOOKUP(B269,'Çalışanlar'!$A$6:$C$45,2,FALSE),"Listede yok"))</f>
      </c>
      <c r="D269" s="19"/>
      <c r="E269" s="8">
        <f>IF(D269="","",CHOOSE(WEEKDAY(D269,2),"Pzt","Sal","Çar","Per","Cum","Cmt","Paz"))</f>
      </c>
      <c r="F269" s="10">
        <f>IF(D269="","",D269-WEEKDAY(D269,2)+1)</f>
      </c>
      <c r="G269" s="20"/>
      <c r="H269" s="20"/>
      <c r="I269" s="21"/>
      <c r="J269" s="22"/>
      <c r="K269" s="14">
        <f>IF(OR(G269="",H269=""),"",ROUND(MOD(H269-G269,1)*24,2))</f>
      </c>
      <c r="L269" s="14">
        <f>IF(K269="","",MAX(0,K269-N(I269)/60))</f>
      </c>
      <c r="M269" s="15">
        <f>IF(L269="","",IF(L269&lt;=4,15,IF(L269&lt;=7.5,30,60)))</f>
      </c>
      <c r="N269" s="8">
        <f>IF(L269="","",IF(N(I269)&lt;M269,"Eksik ara","Uygun"))</f>
      </c>
      <c r="O269" s="14">
        <f>IF(OR(L269="",OFFSET(B269,-1,0)&lt;&gt;B269,OFFSET(K269,-1,0)=""),"",ROUND(((D269+G269)-(OFFSET(D269,-1,0)+OFFSET(G269,-1,0)+OFFSET(K269,-1,0)/24))*24,1))</f>
      </c>
      <c r="P269" s="8">
        <f>IF(L269="","",IF(L269&gt;11,"11 saat aşıldı",IF(AND(J269="Evet",L269&gt;7.5),"Gece 7,5 saat aşıldı",IF(AND(O269&lt;&gt;"",N(O269)&lt;11),"11 saatten az dinlenme","Uygun"))))</f>
      </c>
      <c r="Q269" s="16"/>
    </row>
    <row r="270" spans="1:17" x14ac:dyDescent="0.25">
      <c r="A270" s="6">
        <v>265</v>
      </c>
      <c r="B270" s="18"/>
      <c r="C270" s="8">
        <f>IF(B270="","",IFERROR(VLOOKUP(B270,'Çalışanlar'!$A$6:$C$45,2,FALSE),"Listede yok"))</f>
      </c>
      <c r="D270" s="19"/>
      <c r="E270" s="8">
        <f>IF(D270="","",CHOOSE(WEEKDAY(D270,2),"Pzt","Sal","Çar","Per","Cum","Cmt","Paz"))</f>
      </c>
      <c r="F270" s="10">
        <f>IF(D270="","",D270-WEEKDAY(D270,2)+1)</f>
      </c>
      <c r="G270" s="20"/>
      <c r="H270" s="20"/>
      <c r="I270" s="21"/>
      <c r="J270" s="22"/>
      <c r="K270" s="14">
        <f>IF(OR(G270="",H270=""),"",ROUND(MOD(H270-G270,1)*24,2))</f>
      </c>
      <c r="L270" s="14">
        <f>IF(K270="","",MAX(0,K270-N(I270)/60))</f>
      </c>
      <c r="M270" s="15">
        <f>IF(L270="","",IF(L270&lt;=4,15,IF(L270&lt;=7.5,30,60)))</f>
      </c>
      <c r="N270" s="8">
        <f>IF(L270="","",IF(N(I270)&lt;M270,"Eksik ara","Uygun"))</f>
      </c>
      <c r="O270" s="14">
        <f>IF(OR(L270="",OFFSET(B270,-1,0)&lt;&gt;B270,OFFSET(K270,-1,0)=""),"",ROUND(((D270+G270)-(OFFSET(D270,-1,0)+OFFSET(G270,-1,0)+OFFSET(K270,-1,0)/24))*24,1))</f>
      </c>
      <c r="P270" s="8">
        <f>IF(L270="","",IF(L270&gt;11,"11 saat aşıldı",IF(AND(J270="Evet",L270&gt;7.5),"Gece 7,5 saat aşıldı",IF(AND(O270&lt;&gt;"",N(O270)&lt;11),"11 saatten az dinlenme","Uygun"))))</f>
      </c>
      <c r="Q270" s="16"/>
    </row>
    <row r="271" spans="1:17" x14ac:dyDescent="0.25">
      <c r="A271" s="6">
        <v>266</v>
      </c>
      <c r="B271" s="18"/>
      <c r="C271" s="8">
        <f>IF(B271="","",IFERROR(VLOOKUP(B271,'Çalışanlar'!$A$6:$C$45,2,FALSE),"Listede yok"))</f>
      </c>
      <c r="D271" s="19"/>
      <c r="E271" s="8">
        <f>IF(D271="","",CHOOSE(WEEKDAY(D271,2),"Pzt","Sal","Çar","Per","Cum","Cmt","Paz"))</f>
      </c>
      <c r="F271" s="10">
        <f>IF(D271="","",D271-WEEKDAY(D271,2)+1)</f>
      </c>
      <c r="G271" s="20"/>
      <c r="H271" s="20"/>
      <c r="I271" s="21"/>
      <c r="J271" s="22"/>
      <c r="K271" s="14">
        <f>IF(OR(G271="",H271=""),"",ROUND(MOD(H271-G271,1)*24,2))</f>
      </c>
      <c r="L271" s="14">
        <f>IF(K271="","",MAX(0,K271-N(I271)/60))</f>
      </c>
      <c r="M271" s="15">
        <f>IF(L271="","",IF(L271&lt;=4,15,IF(L271&lt;=7.5,30,60)))</f>
      </c>
      <c r="N271" s="8">
        <f>IF(L271="","",IF(N(I271)&lt;M271,"Eksik ara","Uygun"))</f>
      </c>
      <c r="O271" s="14">
        <f>IF(OR(L271="",OFFSET(B271,-1,0)&lt;&gt;B271,OFFSET(K271,-1,0)=""),"",ROUND(((D271+G271)-(OFFSET(D271,-1,0)+OFFSET(G271,-1,0)+OFFSET(K271,-1,0)/24))*24,1))</f>
      </c>
      <c r="P271" s="8">
        <f>IF(L271="","",IF(L271&gt;11,"11 saat aşıldı",IF(AND(J271="Evet",L271&gt;7.5),"Gece 7,5 saat aşıldı",IF(AND(O271&lt;&gt;"",N(O271)&lt;11),"11 saatten az dinlenme","Uygun"))))</f>
      </c>
      <c r="Q271" s="16"/>
    </row>
    <row r="272" spans="1:17" x14ac:dyDescent="0.25">
      <c r="A272" s="6">
        <v>267</v>
      </c>
      <c r="B272" s="18"/>
      <c r="C272" s="8">
        <f>IF(B272="","",IFERROR(VLOOKUP(B272,'Çalışanlar'!$A$6:$C$45,2,FALSE),"Listede yok"))</f>
      </c>
      <c r="D272" s="19"/>
      <c r="E272" s="8">
        <f>IF(D272="","",CHOOSE(WEEKDAY(D272,2),"Pzt","Sal","Çar","Per","Cum","Cmt","Paz"))</f>
      </c>
      <c r="F272" s="10">
        <f>IF(D272="","",D272-WEEKDAY(D272,2)+1)</f>
      </c>
      <c r="G272" s="20"/>
      <c r="H272" s="20"/>
      <c r="I272" s="21"/>
      <c r="J272" s="22"/>
      <c r="K272" s="14">
        <f>IF(OR(G272="",H272=""),"",ROUND(MOD(H272-G272,1)*24,2))</f>
      </c>
      <c r="L272" s="14">
        <f>IF(K272="","",MAX(0,K272-N(I272)/60))</f>
      </c>
      <c r="M272" s="15">
        <f>IF(L272="","",IF(L272&lt;=4,15,IF(L272&lt;=7.5,30,60)))</f>
      </c>
      <c r="N272" s="8">
        <f>IF(L272="","",IF(N(I272)&lt;M272,"Eksik ara","Uygun"))</f>
      </c>
      <c r="O272" s="14">
        <f>IF(OR(L272="",OFFSET(B272,-1,0)&lt;&gt;B272,OFFSET(K272,-1,0)=""),"",ROUND(((D272+G272)-(OFFSET(D272,-1,0)+OFFSET(G272,-1,0)+OFFSET(K272,-1,0)/24))*24,1))</f>
      </c>
      <c r="P272" s="8">
        <f>IF(L272="","",IF(L272&gt;11,"11 saat aşıldı",IF(AND(J272="Evet",L272&gt;7.5),"Gece 7,5 saat aşıldı",IF(AND(O272&lt;&gt;"",N(O272)&lt;11),"11 saatten az dinlenme","Uygun"))))</f>
      </c>
      <c r="Q272" s="16"/>
    </row>
    <row r="273" spans="1:17" x14ac:dyDescent="0.25">
      <c r="A273" s="6">
        <v>268</v>
      </c>
      <c r="B273" s="18"/>
      <c r="C273" s="8">
        <f>IF(B273="","",IFERROR(VLOOKUP(B273,'Çalışanlar'!$A$6:$C$45,2,FALSE),"Listede yok"))</f>
      </c>
      <c r="D273" s="19"/>
      <c r="E273" s="8">
        <f>IF(D273="","",CHOOSE(WEEKDAY(D273,2),"Pzt","Sal","Çar","Per","Cum","Cmt","Paz"))</f>
      </c>
      <c r="F273" s="10">
        <f>IF(D273="","",D273-WEEKDAY(D273,2)+1)</f>
      </c>
      <c r="G273" s="20"/>
      <c r="H273" s="20"/>
      <c r="I273" s="21"/>
      <c r="J273" s="22"/>
      <c r="K273" s="14">
        <f>IF(OR(G273="",H273=""),"",ROUND(MOD(H273-G273,1)*24,2))</f>
      </c>
      <c r="L273" s="14">
        <f>IF(K273="","",MAX(0,K273-N(I273)/60))</f>
      </c>
      <c r="M273" s="15">
        <f>IF(L273="","",IF(L273&lt;=4,15,IF(L273&lt;=7.5,30,60)))</f>
      </c>
      <c r="N273" s="8">
        <f>IF(L273="","",IF(N(I273)&lt;M273,"Eksik ara","Uygun"))</f>
      </c>
      <c r="O273" s="14">
        <f>IF(OR(L273="",OFFSET(B273,-1,0)&lt;&gt;B273,OFFSET(K273,-1,0)=""),"",ROUND(((D273+G273)-(OFFSET(D273,-1,0)+OFFSET(G273,-1,0)+OFFSET(K273,-1,0)/24))*24,1))</f>
      </c>
      <c r="P273" s="8">
        <f>IF(L273="","",IF(L273&gt;11,"11 saat aşıldı",IF(AND(J273="Evet",L273&gt;7.5),"Gece 7,5 saat aşıldı",IF(AND(O273&lt;&gt;"",N(O273)&lt;11),"11 saatten az dinlenme","Uygun"))))</f>
      </c>
      <c r="Q273" s="16"/>
    </row>
    <row r="274" spans="1:17" x14ac:dyDescent="0.25">
      <c r="A274" s="6">
        <v>269</v>
      </c>
      <c r="B274" s="18"/>
      <c r="C274" s="8">
        <f>IF(B274="","",IFERROR(VLOOKUP(B274,'Çalışanlar'!$A$6:$C$45,2,FALSE),"Listede yok"))</f>
      </c>
      <c r="D274" s="19"/>
      <c r="E274" s="8">
        <f>IF(D274="","",CHOOSE(WEEKDAY(D274,2),"Pzt","Sal","Çar","Per","Cum","Cmt","Paz"))</f>
      </c>
      <c r="F274" s="10">
        <f>IF(D274="","",D274-WEEKDAY(D274,2)+1)</f>
      </c>
      <c r="G274" s="20"/>
      <c r="H274" s="20"/>
      <c r="I274" s="21"/>
      <c r="J274" s="22"/>
      <c r="K274" s="14">
        <f>IF(OR(G274="",H274=""),"",ROUND(MOD(H274-G274,1)*24,2))</f>
      </c>
      <c r="L274" s="14">
        <f>IF(K274="","",MAX(0,K274-N(I274)/60))</f>
      </c>
      <c r="M274" s="15">
        <f>IF(L274="","",IF(L274&lt;=4,15,IF(L274&lt;=7.5,30,60)))</f>
      </c>
      <c r="N274" s="8">
        <f>IF(L274="","",IF(N(I274)&lt;M274,"Eksik ara","Uygun"))</f>
      </c>
      <c r="O274" s="14">
        <f>IF(OR(L274="",OFFSET(B274,-1,0)&lt;&gt;B274,OFFSET(K274,-1,0)=""),"",ROUND(((D274+G274)-(OFFSET(D274,-1,0)+OFFSET(G274,-1,0)+OFFSET(K274,-1,0)/24))*24,1))</f>
      </c>
      <c r="P274" s="8">
        <f>IF(L274="","",IF(L274&gt;11,"11 saat aşıldı",IF(AND(J274="Evet",L274&gt;7.5),"Gece 7,5 saat aşıldı",IF(AND(O274&lt;&gt;"",N(O274)&lt;11),"11 saatten az dinlenme","Uygun"))))</f>
      </c>
      <c r="Q274" s="16"/>
    </row>
    <row r="275" spans="1:17" x14ac:dyDescent="0.25">
      <c r="A275" s="6">
        <v>270</v>
      </c>
      <c r="B275" s="18"/>
      <c r="C275" s="8">
        <f>IF(B275="","",IFERROR(VLOOKUP(B275,'Çalışanlar'!$A$6:$C$45,2,FALSE),"Listede yok"))</f>
      </c>
      <c r="D275" s="19"/>
      <c r="E275" s="8">
        <f>IF(D275="","",CHOOSE(WEEKDAY(D275,2),"Pzt","Sal","Çar","Per","Cum","Cmt","Paz"))</f>
      </c>
      <c r="F275" s="10">
        <f>IF(D275="","",D275-WEEKDAY(D275,2)+1)</f>
      </c>
      <c r="G275" s="20"/>
      <c r="H275" s="20"/>
      <c r="I275" s="21"/>
      <c r="J275" s="22"/>
      <c r="K275" s="14">
        <f>IF(OR(G275="",H275=""),"",ROUND(MOD(H275-G275,1)*24,2))</f>
      </c>
      <c r="L275" s="14">
        <f>IF(K275="","",MAX(0,K275-N(I275)/60))</f>
      </c>
      <c r="M275" s="15">
        <f>IF(L275="","",IF(L275&lt;=4,15,IF(L275&lt;=7.5,30,60)))</f>
      </c>
      <c r="N275" s="8">
        <f>IF(L275="","",IF(N(I275)&lt;M275,"Eksik ara","Uygun"))</f>
      </c>
      <c r="O275" s="14">
        <f>IF(OR(L275="",OFFSET(B275,-1,0)&lt;&gt;B275,OFFSET(K275,-1,0)=""),"",ROUND(((D275+G275)-(OFFSET(D275,-1,0)+OFFSET(G275,-1,0)+OFFSET(K275,-1,0)/24))*24,1))</f>
      </c>
      <c r="P275" s="8">
        <f>IF(L275="","",IF(L275&gt;11,"11 saat aşıldı",IF(AND(J275="Evet",L275&gt;7.5),"Gece 7,5 saat aşıldı",IF(AND(O275&lt;&gt;"",N(O275)&lt;11),"11 saatten az dinlenme","Uygun"))))</f>
      </c>
      <c r="Q275" s="16"/>
    </row>
    <row r="276" spans="1:17" x14ac:dyDescent="0.25">
      <c r="A276" s="6">
        <v>271</v>
      </c>
      <c r="B276" s="18"/>
      <c r="C276" s="8">
        <f>IF(B276="","",IFERROR(VLOOKUP(B276,'Çalışanlar'!$A$6:$C$45,2,FALSE),"Listede yok"))</f>
      </c>
      <c r="D276" s="19"/>
      <c r="E276" s="8">
        <f>IF(D276="","",CHOOSE(WEEKDAY(D276,2),"Pzt","Sal","Çar","Per","Cum","Cmt","Paz"))</f>
      </c>
      <c r="F276" s="10">
        <f>IF(D276="","",D276-WEEKDAY(D276,2)+1)</f>
      </c>
      <c r="G276" s="20"/>
      <c r="H276" s="20"/>
      <c r="I276" s="21"/>
      <c r="J276" s="22"/>
      <c r="K276" s="14">
        <f>IF(OR(G276="",H276=""),"",ROUND(MOD(H276-G276,1)*24,2))</f>
      </c>
      <c r="L276" s="14">
        <f>IF(K276="","",MAX(0,K276-N(I276)/60))</f>
      </c>
      <c r="M276" s="15">
        <f>IF(L276="","",IF(L276&lt;=4,15,IF(L276&lt;=7.5,30,60)))</f>
      </c>
      <c r="N276" s="8">
        <f>IF(L276="","",IF(N(I276)&lt;M276,"Eksik ara","Uygun"))</f>
      </c>
      <c r="O276" s="14">
        <f>IF(OR(L276="",OFFSET(B276,-1,0)&lt;&gt;B276,OFFSET(K276,-1,0)=""),"",ROUND(((D276+G276)-(OFFSET(D276,-1,0)+OFFSET(G276,-1,0)+OFFSET(K276,-1,0)/24))*24,1))</f>
      </c>
      <c r="P276" s="8">
        <f>IF(L276="","",IF(L276&gt;11,"11 saat aşıldı",IF(AND(J276="Evet",L276&gt;7.5),"Gece 7,5 saat aşıldı",IF(AND(O276&lt;&gt;"",N(O276)&lt;11),"11 saatten az dinlenme","Uygun"))))</f>
      </c>
      <c r="Q276" s="16"/>
    </row>
    <row r="277" spans="1:17" x14ac:dyDescent="0.25">
      <c r="A277" s="6">
        <v>272</v>
      </c>
      <c r="B277" s="18"/>
      <c r="C277" s="8">
        <f>IF(B277="","",IFERROR(VLOOKUP(B277,'Çalışanlar'!$A$6:$C$45,2,FALSE),"Listede yok"))</f>
      </c>
      <c r="D277" s="19"/>
      <c r="E277" s="8">
        <f>IF(D277="","",CHOOSE(WEEKDAY(D277,2),"Pzt","Sal","Çar","Per","Cum","Cmt","Paz"))</f>
      </c>
      <c r="F277" s="10">
        <f>IF(D277="","",D277-WEEKDAY(D277,2)+1)</f>
      </c>
      <c r="G277" s="20"/>
      <c r="H277" s="20"/>
      <c r="I277" s="21"/>
      <c r="J277" s="22"/>
      <c r="K277" s="14">
        <f>IF(OR(G277="",H277=""),"",ROUND(MOD(H277-G277,1)*24,2))</f>
      </c>
      <c r="L277" s="14">
        <f>IF(K277="","",MAX(0,K277-N(I277)/60))</f>
      </c>
      <c r="M277" s="15">
        <f>IF(L277="","",IF(L277&lt;=4,15,IF(L277&lt;=7.5,30,60)))</f>
      </c>
      <c r="N277" s="8">
        <f>IF(L277="","",IF(N(I277)&lt;M277,"Eksik ara","Uygun"))</f>
      </c>
      <c r="O277" s="14">
        <f>IF(OR(L277="",OFFSET(B277,-1,0)&lt;&gt;B277,OFFSET(K277,-1,0)=""),"",ROUND(((D277+G277)-(OFFSET(D277,-1,0)+OFFSET(G277,-1,0)+OFFSET(K277,-1,0)/24))*24,1))</f>
      </c>
      <c r="P277" s="8">
        <f>IF(L277="","",IF(L277&gt;11,"11 saat aşıldı",IF(AND(J277="Evet",L277&gt;7.5),"Gece 7,5 saat aşıldı",IF(AND(O277&lt;&gt;"",N(O277)&lt;11),"11 saatten az dinlenme","Uygun"))))</f>
      </c>
      <c r="Q277" s="16"/>
    </row>
    <row r="278" spans="1:17" x14ac:dyDescent="0.25">
      <c r="A278" s="6">
        <v>273</v>
      </c>
      <c r="B278" s="18"/>
      <c r="C278" s="8">
        <f>IF(B278="","",IFERROR(VLOOKUP(B278,'Çalışanlar'!$A$6:$C$45,2,FALSE),"Listede yok"))</f>
      </c>
      <c r="D278" s="19"/>
      <c r="E278" s="8">
        <f>IF(D278="","",CHOOSE(WEEKDAY(D278,2),"Pzt","Sal","Çar","Per","Cum","Cmt","Paz"))</f>
      </c>
      <c r="F278" s="10">
        <f>IF(D278="","",D278-WEEKDAY(D278,2)+1)</f>
      </c>
      <c r="G278" s="20"/>
      <c r="H278" s="20"/>
      <c r="I278" s="21"/>
      <c r="J278" s="22"/>
      <c r="K278" s="14">
        <f>IF(OR(G278="",H278=""),"",ROUND(MOD(H278-G278,1)*24,2))</f>
      </c>
      <c r="L278" s="14">
        <f>IF(K278="","",MAX(0,K278-N(I278)/60))</f>
      </c>
      <c r="M278" s="15">
        <f>IF(L278="","",IF(L278&lt;=4,15,IF(L278&lt;=7.5,30,60)))</f>
      </c>
      <c r="N278" s="8">
        <f>IF(L278="","",IF(N(I278)&lt;M278,"Eksik ara","Uygun"))</f>
      </c>
      <c r="O278" s="14">
        <f>IF(OR(L278="",OFFSET(B278,-1,0)&lt;&gt;B278,OFFSET(K278,-1,0)=""),"",ROUND(((D278+G278)-(OFFSET(D278,-1,0)+OFFSET(G278,-1,0)+OFFSET(K278,-1,0)/24))*24,1))</f>
      </c>
      <c r="P278" s="8">
        <f>IF(L278="","",IF(L278&gt;11,"11 saat aşıldı",IF(AND(J278="Evet",L278&gt;7.5),"Gece 7,5 saat aşıldı",IF(AND(O278&lt;&gt;"",N(O278)&lt;11),"11 saatten az dinlenme","Uygun"))))</f>
      </c>
      <c r="Q278" s="16"/>
    </row>
    <row r="279" spans="1:17" x14ac:dyDescent="0.25">
      <c r="A279" s="6">
        <v>274</v>
      </c>
      <c r="B279" s="18"/>
      <c r="C279" s="8">
        <f>IF(B279="","",IFERROR(VLOOKUP(B279,'Çalışanlar'!$A$6:$C$45,2,FALSE),"Listede yok"))</f>
      </c>
      <c r="D279" s="19"/>
      <c r="E279" s="8">
        <f>IF(D279="","",CHOOSE(WEEKDAY(D279,2),"Pzt","Sal","Çar","Per","Cum","Cmt","Paz"))</f>
      </c>
      <c r="F279" s="10">
        <f>IF(D279="","",D279-WEEKDAY(D279,2)+1)</f>
      </c>
      <c r="G279" s="20"/>
      <c r="H279" s="20"/>
      <c r="I279" s="21"/>
      <c r="J279" s="22"/>
      <c r="K279" s="14">
        <f>IF(OR(G279="",H279=""),"",ROUND(MOD(H279-G279,1)*24,2))</f>
      </c>
      <c r="L279" s="14">
        <f>IF(K279="","",MAX(0,K279-N(I279)/60))</f>
      </c>
      <c r="M279" s="15">
        <f>IF(L279="","",IF(L279&lt;=4,15,IF(L279&lt;=7.5,30,60)))</f>
      </c>
      <c r="N279" s="8">
        <f>IF(L279="","",IF(N(I279)&lt;M279,"Eksik ara","Uygun"))</f>
      </c>
      <c r="O279" s="14">
        <f>IF(OR(L279="",OFFSET(B279,-1,0)&lt;&gt;B279,OFFSET(K279,-1,0)=""),"",ROUND(((D279+G279)-(OFFSET(D279,-1,0)+OFFSET(G279,-1,0)+OFFSET(K279,-1,0)/24))*24,1))</f>
      </c>
      <c r="P279" s="8">
        <f>IF(L279="","",IF(L279&gt;11,"11 saat aşıldı",IF(AND(J279="Evet",L279&gt;7.5),"Gece 7,5 saat aşıldı",IF(AND(O279&lt;&gt;"",N(O279)&lt;11),"11 saatten az dinlenme","Uygun"))))</f>
      </c>
      <c r="Q279" s="16"/>
    </row>
    <row r="280" spans="1:17" x14ac:dyDescent="0.25">
      <c r="A280" s="6">
        <v>275</v>
      </c>
      <c r="B280" s="18"/>
      <c r="C280" s="8">
        <f>IF(B280="","",IFERROR(VLOOKUP(B280,'Çalışanlar'!$A$6:$C$45,2,FALSE),"Listede yok"))</f>
      </c>
      <c r="D280" s="19"/>
      <c r="E280" s="8">
        <f>IF(D280="","",CHOOSE(WEEKDAY(D280,2),"Pzt","Sal","Çar","Per","Cum","Cmt","Paz"))</f>
      </c>
      <c r="F280" s="10">
        <f>IF(D280="","",D280-WEEKDAY(D280,2)+1)</f>
      </c>
      <c r="G280" s="20"/>
      <c r="H280" s="20"/>
      <c r="I280" s="21"/>
      <c r="J280" s="22"/>
      <c r="K280" s="14">
        <f>IF(OR(G280="",H280=""),"",ROUND(MOD(H280-G280,1)*24,2))</f>
      </c>
      <c r="L280" s="14">
        <f>IF(K280="","",MAX(0,K280-N(I280)/60))</f>
      </c>
      <c r="M280" s="15">
        <f>IF(L280="","",IF(L280&lt;=4,15,IF(L280&lt;=7.5,30,60)))</f>
      </c>
      <c r="N280" s="8">
        <f>IF(L280="","",IF(N(I280)&lt;M280,"Eksik ara","Uygun"))</f>
      </c>
      <c r="O280" s="14">
        <f>IF(OR(L280="",OFFSET(B280,-1,0)&lt;&gt;B280,OFFSET(K280,-1,0)=""),"",ROUND(((D280+G280)-(OFFSET(D280,-1,0)+OFFSET(G280,-1,0)+OFFSET(K280,-1,0)/24))*24,1))</f>
      </c>
      <c r="P280" s="8">
        <f>IF(L280="","",IF(L280&gt;11,"11 saat aşıldı",IF(AND(J280="Evet",L280&gt;7.5),"Gece 7,5 saat aşıldı",IF(AND(O280&lt;&gt;"",N(O280)&lt;11),"11 saatten az dinlenme","Uygun"))))</f>
      </c>
      <c r="Q280" s="16"/>
    </row>
    <row r="281" spans="1:17" x14ac:dyDescent="0.25">
      <c r="A281" s="6">
        <v>276</v>
      </c>
      <c r="B281" s="18"/>
      <c r="C281" s="8">
        <f>IF(B281="","",IFERROR(VLOOKUP(B281,'Çalışanlar'!$A$6:$C$45,2,FALSE),"Listede yok"))</f>
      </c>
      <c r="D281" s="19"/>
      <c r="E281" s="8">
        <f>IF(D281="","",CHOOSE(WEEKDAY(D281,2),"Pzt","Sal","Çar","Per","Cum","Cmt","Paz"))</f>
      </c>
      <c r="F281" s="10">
        <f>IF(D281="","",D281-WEEKDAY(D281,2)+1)</f>
      </c>
      <c r="G281" s="20"/>
      <c r="H281" s="20"/>
      <c r="I281" s="21"/>
      <c r="J281" s="22"/>
      <c r="K281" s="14">
        <f>IF(OR(G281="",H281=""),"",ROUND(MOD(H281-G281,1)*24,2))</f>
      </c>
      <c r="L281" s="14">
        <f>IF(K281="","",MAX(0,K281-N(I281)/60))</f>
      </c>
      <c r="M281" s="15">
        <f>IF(L281="","",IF(L281&lt;=4,15,IF(L281&lt;=7.5,30,60)))</f>
      </c>
      <c r="N281" s="8">
        <f>IF(L281="","",IF(N(I281)&lt;M281,"Eksik ara","Uygun"))</f>
      </c>
      <c r="O281" s="14">
        <f>IF(OR(L281="",OFFSET(B281,-1,0)&lt;&gt;B281,OFFSET(K281,-1,0)=""),"",ROUND(((D281+G281)-(OFFSET(D281,-1,0)+OFFSET(G281,-1,0)+OFFSET(K281,-1,0)/24))*24,1))</f>
      </c>
      <c r="P281" s="8">
        <f>IF(L281="","",IF(L281&gt;11,"11 saat aşıldı",IF(AND(J281="Evet",L281&gt;7.5),"Gece 7,5 saat aşıldı",IF(AND(O281&lt;&gt;"",N(O281)&lt;11),"11 saatten az dinlenme","Uygun"))))</f>
      </c>
      <c r="Q281" s="16"/>
    </row>
    <row r="282" spans="1:17" x14ac:dyDescent="0.25">
      <c r="A282" s="6">
        <v>277</v>
      </c>
      <c r="B282" s="18"/>
      <c r="C282" s="8">
        <f>IF(B282="","",IFERROR(VLOOKUP(B282,'Çalışanlar'!$A$6:$C$45,2,FALSE),"Listede yok"))</f>
      </c>
      <c r="D282" s="19"/>
      <c r="E282" s="8">
        <f>IF(D282="","",CHOOSE(WEEKDAY(D282,2),"Pzt","Sal","Çar","Per","Cum","Cmt","Paz"))</f>
      </c>
      <c r="F282" s="10">
        <f>IF(D282="","",D282-WEEKDAY(D282,2)+1)</f>
      </c>
      <c r="G282" s="20"/>
      <c r="H282" s="20"/>
      <c r="I282" s="21"/>
      <c r="J282" s="22"/>
      <c r="K282" s="14">
        <f>IF(OR(G282="",H282=""),"",ROUND(MOD(H282-G282,1)*24,2))</f>
      </c>
      <c r="L282" s="14">
        <f>IF(K282="","",MAX(0,K282-N(I282)/60))</f>
      </c>
      <c r="M282" s="15">
        <f>IF(L282="","",IF(L282&lt;=4,15,IF(L282&lt;=7.5,30,60)))</f>
      </c>
      <c r="N282" s="8">
        <f>IF(L282="","",IF(N(I282)&lt;M282,"Eksik ara","Uygun"))</f>
      </c>
      <c r="O282" s="14">
        <f>IF(OR(L282="",OFFSET(B282,-1,0)&lt;&gt;B282,OFFSET(K282,-1,0)=""),"",ROUND(((D282+G282)-(OFFSET(D282,-1,0)+OFFSET(G282,-1,0)+OFFSET(K282,-1,0)/24))*24,1))</f>
      </c>
      <c r="P282" s="8">
        <f>IF(L282="","",IF(L282&gt;11,"11 saat aşıldı",IF(AND(J282="Evet",L282&gt;7.5),"Gece 7,5 saat aşıldı",IF(AND(O282&lt;&gt;"",N(O282)&lt;11),"11 saatten az dinlenme","Uygun"))))</f>
      </c>
      <c r="Q282" s="16"/>
    </row>
    <row r="283" spans="1:17" x14ac:dyDescent="0.25">
      <c r="A283" s="6">
        <v>278</v>
      </c>
      <c r="B283" s="18"/>
      <c r="C283" s="8">
        <f>IF(B283="","",IFERROR(VLOOKUP(B283,'Çalışanlar'!$A$6:$C$45,2,FALSE),"Listede yok"))</f>
      </c>
      <c r="D283" s="19"/>
      <c r="E283" s="8">
        <f>IF(D283="","",CHOOSE(WEEKDAY(D283,2),"Pzt","Sal","Çar","Per","Cum","Cmt","Paz"))</f>
      </c>
      <c r="F283" s="10">
        <f>IF(D283="","",D283-WEEKDAY(D283,2)+1)</f>
      </c>
      <c r="G283" s="20"/>
      <c r="H283" s="20"/>
      <c r="I283" s="21"/>
      <c r="J283" s="22"/>
      <c r="K283" s="14">
        <f>IF(OR(G283="",H283=""),"",ROUND(MOD(H283-G283,1)*24,2))</f>
      </c>
      <c r="L283" s="14">
        <f>IF(K283="","",MAX(0,K283-N(I283)/60))</f>
      </c>
      <c r="M283" s="15">
        <f>IF(L283="","",IF(L283&lt;=4,15,IF(L283&lt;=7.5,30,60)))</f>
      </c>
      <c r="N283" s="8">
        <f>IF(L283="","",IF(N(I283)&lt;M283,"Eksik ara","Uygun"))</f>
      </c>
      <c r="O283" s="14">
        <f>IF(OR(L283="",OFFSET(B283,-1,0)&lt;&gt;B283,OFFSET(K283,-1,0)=""),"",ROUND(((D283+G283)-(OFFSET(D283,-1,0)+OFFSET(G283,-1,0)+OFFSET(K283,-1,0)/24))*24,1))</f>
      </c>
      <c r="P283" s="8">
        <f>IF(L283="","",IF(L283&gt;11,"11 saat aşıldı",IF(AND(J283="Evet",L283&gt;7.5),"Gece 7,5 saat aşıldı",IF(AND(O283&lt;&gt;"",N(O283)&lt;11),"11 saatten az dinlenme","Uygun"))))</f>
      </c>
      <c r="Q283" s="16"/>
    </row>
    <row r="284" spans="1:17" x14ac:dyDescent="0.25">
      <c r="A284" s="6">
        <v>279</v>
      </c>
      <c r="B284" s="18"/>
      <c r="C284" s="8">
        <f>IF(B284="","",IFERROR(VLOOKUP(B284,'Çalışanlar'!$A$6:$C$45,2,FALSE),"Listede yok"))</f>
      </c>
      <c r="D284" s="19"/>
      <c r="E284" s="8">
        <f>IF(D284="","",CHOOSE(WEEKDAY(D284,2),"Pzt","Sal","Çar","Per","Cum","Cmt","Paz"))</f>
      </c>
      <c r="F284" s="10">
        <f>IF(D284="","",D284-WEEKDAY(D284,2)+1)</f>
      </c>
      <c r="G284" s="20"/>
      <c r="H284" s="20"/>
      <c r="I284" s="21"/>
      <c r="J284" s="22"/>
      <c r="K284" s="14">
        <f>IF(OR(G284="",H284=""),"",ROUND(MOD(H284-G284,1)*24,2))</f>
      </c>
      <c r="L284" s="14">
        <f>IF(K284="","",MAX(0,K284-N(I284)/60))</f>
      </c>
      <c r="M284" s="15">
        <f>IF(L284="","",IF(L284&lt;=4,15,IF(L284&lt;=7.5,30,60)))</f>
      </c>
      <c r="N284" s="8">
        <f>IF(L284="","",IF(N(I284)&lt;M284,"Eksik ara","Uygun"))</f>
      </c>
      <c r="O284" s="14">
        <f>IF(OR(L284="",OFFSET(B284,-1,0)&lt;&gt;B284,OFFSET(K284,-1,0)=""),"",ROUND(((D284+G284)-(OFFSET(D284,-1,0)+OFFSET(G284,-1,0)+OFFSET(K284,-1,0)/24))*24,1))</f>
      </c>
      <c r="P284" s="8">
        <f>IF(L284="","",IF(L284&gt;11,"11 saat aşıldı",IF(AND(J284="Evet",L284&gt;7.5),"Gece 7,5 saat aşıldı",IF(AND(O284&lt;&gt;"",N(O284)&lt;11),"11 saatten az dinlenme","Uygun"))))</f>
      </c>
      <c r="Q284" s="16"/>
    </row>
    <row r="285" spans="1:17" x14ac:dyDescent="0.25">
      <c r="A285" s="6">
        <v>280</v>
      </c>
      <c r="B285" s="18"/>
      <c r="C285" s="8">
        <f>IF(B285="","",IFERROR(VLOOKUP(B285,'Çalışanlar'!$A$6:$C$45,2,FALSE),"Listede yok"))</f>
      </c>
      <c r="D285" s="19"/>
      <c r="E285" s="8">
        <f>IF(D285="","",CHOOSE(WEEKDAY(D285,2),"Pzt","Sal","Çar","Per","Cum","Cmt","Paz"))</f>
      </c>
      <c r="F285" s="10">
        <f>IF(D285="","",D285-WEEKDAY(D285,2)+1)</f>
      </c>
      <c r="G285" s="20"/>
      <c r="H285" s="20"/>
      <c r="I285" s="21"/>
      <c r="J285" s="22"/>
      <c r="K285" s="14">
        <f>IF(OR(G285="",H285=""),"",ROUND(MOD(H285-G285,1)*24,2))</f>
      </c>
      <c r="L285" s="14">
        <f>IF(K285="","",MAX(0,K285-N(I285)/60))</f>
      </c>
      <c r="M285" s="15">
        <f>IF(L285="","",IF(L285&lt;=4,15,IF(L285&lt;=7.5,30,60)))</f>
      </c>
      <c r="N285" s="8">
        <f>IF(L285="","",IF(N(I285)&lt;M285,"Eksik ara","Uygun"))</f>
      </c>
      <c r="O285" s="14">
        <f>IF(OR(L285="",OFFSET(B285,-1,0)&lt;&gt;B285,OFFSET(K285,-1,0)=""),"",ROUND(((D285+G285)-(OFFSET(D285,-1,0)+OFFSET(G285,-1,0)+OFFSET(K285,-1,0)/24))*24,1))</f>
      </c>
      <c r="P285" s="8">
        <f>IF(L285="","",IF(L285&gt;11,"11 saat aşıldı",IF(AND(J285="Evet",L285&gt;7.5),"Gece 7,5 saat aşıldı",IF(AND(O285&lt;&gt;"",N(O285)&lt;11),"11 saatten az dinlenme","Uygun"))))</f>
      </c>
      <c r="Q285" s="16"/>
    </row>
    <row r="286" spans="1:17" x14ac:dyDescent="0.25">
      <c r="A286" s="6">
        <v>281</v>
      </c>
      <c r="B286" s="18"/>
      <c r="C286" s="8">
        <f>IF(B286="","",IFERROR(VLOOKUP(B286,'Çalışanlar'!$A$6:$C$45,2,FALSE),"Listede yok"))</f>
      </c>
      <c r="D286" s="19"/>
      <c r="E286" s="8">
        <f>IF(D286="","",CHOOSE(WEEKDAY(D286,2),"Pzt","Sal","Çar","Per","Cum","Cmt","Paz"))</f>
      </c>
      <c r="F286" s="10">
        <f>IF(D286="","",D286-WEEKDAY(D286,2)+1)</f>
      </c>
      <c r="G286" s="20"/>
      <c r="H286" s="20"/>
      <c r="I286" s="21"/>
      <c r="J286" s="22"/>
      <c r="K286" s="14">
        <f>IF(OR(G286="",H286=""),"",ROUND(MOD(H286-G286,1)*24,2))</f>
      </c>
      <c r="L286" s="14">
        <f>IF(K286="","",MAX(0,K286-N(I286)/60))</f>
      </c>
      <c r="M286" s="15">
        <f>IF(L286="","",IF(L286&lt;=4,15,IF(L286&lt;=7.5,30,60)))</f>
      </c>
      <c r="N286" s="8">
        <f>IF(L286="","",IF(N(I286)&lt;M286,"Eksik ara","Uygun"))</f>
      </c>
      <c r="O286" s="14">
        <f>IF(OR(L286="",OFFSET(B286,-1,0)&lt;&gt;B286,OFFSET(K286,-1,0)=""),"",ROUND(((D286+G286)-(OFFSET(D286,-1,0)+OFFSET(G286,-1,0)+OFFSET(K286,-1,0)/24))*24,1))</f>
      </c>
      <c r="P286" s="8">
        <f>IF(L286="","",IF(L286&gt;11,"11 saat aşıldı",IF(AND(J286="Evet",L286&gt;7.5),"Gece 7,5 saat aşıldı",IF(AND(O286&lt;&gt;"",N(O286)&lt;11),"11 saatten az dinlenme","Uygun"))))</f>
      </c>
      <c r="Q286" s="16"/>
    </row>
    <row r="287" spans="1:17" x14ac:dyDescent="0.25">
      <c r="A287" s="6">
        <v>282</v>
      </c>
      <c r="B287" s="18"/>
      <c r="C287" s="8">
        <f>IF(B287="","",IFERROR(VLOOKUP(B287,'Çalışanlar'!$A$6:$C$45,2,FALSE),"Listede yok"))</f>
      </c>
      <c r="D287" s="19"/>
      <c r="E287" s="8">
        <f>IF(D287="","",CHOOSE(WEEKDAY(D287,2),"Pzt","Sal","Çar","Per","Cum","Cmt","Paz"))</f>
      </c>
      <c r="F287" s="10">
        <f>IF(D287="","",D287-WEEKDAY(D287,2)+1)</f>
      </c>
      <c r="G287" s="20"/>
      <c r="H287" s="20"/>
      <c r="I287" s="21"/>
      <c r="J287" s="22"/>
      <c r="K287" s="14">
        <f>IF(OR(G287="",H287=""),"",ROUND(MOD(H287-G287,1)*24,2))</f>
      </c>
      <c r="L287" s="14">
        <f>IF(K287="","",MAX(0,K287-N(I287)/60))</f>
      </c>
      <c r="M287" s="15">
        <f>IF(L287="","",IF(L287&lt;=4,15,IF(L287&lt;=7.5,30,60)))</f>
      </c>
      <c r="N287" s="8">
        <f>IF(L287="","",IF(N(I287)&lt;M287,"Eksik ara","Uygun"))</f>
      </c>
      <c r="O287" s="14">
        <f>IF(OR(L287="",OFFSET(B287,-1,0)&lt;&gt;B287,OFFSET(K287,-1,0)=""),"",ROUND(((D287+G287)-(OFFSET(D287,-1,0)+OFFSET(G287,-1,0)+OFFSET(K287,-1,0)/24))*24,1))</f>
      </c>
      <c r="P287" s="8">
        <f>IF(L287="","",IF(L287&gt;11,"11 saat aşıldı",IF(AND(J287="Evet",L287&gt;7.5),"Gece 7,5 saat aşıldı",IF(AND(O287&lt;&gt;"",N(O287)&lt;11),"11 saatten az dinlenme","Uygun"))))</f>
      </c>
      <c r="Q287" s="16"/>
    </row>
    <row r="288" spans="1:17" x14ac:dyDescent="0.25">
      <c r="A288" s="6">
        <v>283</v>
      </c>
      <c r="B288" s="18"/>
      <c r="C288" s="8">
        <f>IF(B288="","",IFERROR(VLOOKUP(B288,'Çalışanlar'!$A$6:$C$45,2,FALSE),"Listede yok"))</f>
      </c>
      <c r="D288" s="19"/>
      <c r="E288" s="8">
        <f>IF(D288="","",CHOOSE(WEEKDAY(D288,2),"Pzt","Sal","Çar","Per","Cum","Cmt","Paz"))</f>
      </c>
      <c r="F288" s="10">
        <f>IF(D288="","",D288-WEEKDAY(D288,2)+1)</f>
      </c>
      <c r="G288" s="20"/>
      <c r="H288" s="20"/>
      <c r="I288" s="21"/>
      <c r="J288" s="22"/>
      <c r="K288" s="14">
        <f>IF(OR(G288="",H288=""),"",ROUND(MOD(H288-G288,1)*24,2))</f>
      </c>
      <c r="L288" s="14">
        <f>IF(K288="","",MAX(0,K288-N(I288)/60))</f>
      </c>
      <c r="M288" s="15">
        <f>IF(L288="","",IF(L288&lt;=4,15,IF(L288&lt;=7.5,30,60)))</f>
      </c>
      <c r="N288" s="8">
        <f>IF(L288="","",IF(N(I288)&lt;M288,"Eksik ara","Uygun"))</f>
      </c>
      <c r="O288" s="14">
        <f>IF(OR(L288="",OFFSET(B288,-1,0)&lt;&gt;B288,OFFSET(K288,-1,0)=""),"",ROUND(((D288+G288)-(OFFSET(D288,-1,0)+OFFSET(G288,-1,0)+OFFSET(K288,-1,0)/24))*24,1))</f>
      </c>
      <c r="P288" s="8">
        <f>IF(L288="","",IF(L288&gt;11,"11 saat aşıldı",IF(AND(J288="Evet",L288&gt;7.5),"Gece 7,5 saat aşıldı",IF(AND(O288&lt;&gt;"",N(O288)&lt;11),"11 saatten az dinlenme","Uygun"))))</f>
      </c>
      <c r="Q288" s="16"/>
    </row>
    <row r="289" spans="1:17" x14ac:dyDescent="0.25">
      <c r="A289" s="6">
        <v>284</v>
      </c>
      <c r="B289" s="18"/>
      <c r="C289" s="8">
        <f>IF(B289="","",IFERROR(VLOOKUP(B289,'Çalışanlar'!$A$6:$C$45,2,FALSE),"Listede yok"))</f>
      </c>
      <c r="D289" s="19"/>
      <c r="E289" s="8">
        <f>IF(D289="","",CHOOSE(WEEKDAY(D289,2),"Pzt","Sal","Çar","Per","Cum","Cmt","Paz"))</f>
      </c>
      <c r="F289" s="10">
        <f>IF(D289="","",D289-WEEKDAY(D289,2)+1)</f>
      </c>
      <c r="G289" s="20"/>
      <c r="H289" s="20"/>
      <c r="I289" s="21"/>
      <c r="J289" s="22"/>
      <c r="K289" s="14">
        <f>IF(OR(G289="",H289=""),"",ROUND(MOD(H289-G289,1)*24,2))</f>
      </c>
      <c r="L289" s="14">
        <f>IF(K289="","",MAX(0,K289-N(I289)/60))</f>
      </c>
      <c r="M289" s="15">
        <f>IF(L289="","",IF(L289&lt;=4,15,IF(L289&lt;=7.5,30,60)))</f>
      </c>
      <c r="N289" s="8">
        <f>IF(L289="","",IF(N(I289)&lt;M289,"Eksik ara","Uygun"))</f>
      </c>
      <c r="O289" s="14">
        <f>IF(OR(L289="",OFFSET(B289,-1,0)&lt;&gt;B289,OFFSET(K289,-1,0)=""),"",ROUND(((D289+G289)-(OFFSET(D289,-1,0)+OFFSET(G289,-1,0)+OFFSET(K289,-1,0)/24))*24,1))</f>
      </c>
      <c r="P289" s="8">
        <f>IF(L289="","",IF(L289&gt;11,"11 saat aşıldı",IF(AND(J289="Evet",L289&gt;7.5),"Gece 7,5 saat aşıldı",IF(AND(O289&lt;&gt;"",N(O289)&lt;11),"11 saatten az dinlenme","Uygun"))))</f>
      </c>
      <c r="Q289" s="16"/>
    </row>
    <row r="290" spans="1:17" x14ac:dyDescent="0.25">
      <c r="A290" s="6">
        <v>285</v>
      </c>
      <c r="B290" s="18"/>
      <c r="C290" s="8">
        <f>IF(B290="","",IFERROR(VLOOKUP(B290,'Çalışanlar'!$A$6:$C$45,2,FALSE),"Listede yok"))</f>
      </c>
      <c r="D290" s="19"/>
      <c r="E290" s="8">
        <f>IF(D290="","",CHOOSE(WEEKDAY(D290,2),"Pzt","Sal","Çar","Per","Cum","Cmt","Paz"))</f>
      </c>
      <c r="F290" s="10">
        <f>IF(D290="","",D290-WEEKDAY(D290,2)+1)</f>
      </c>
      <c r="G290" s="20"/>
      <c r="H290" s="20"/>
      <c r="I290" s="21"/>
      <c r="J290" s="22"/>
      <c r="K290" s="14">
        <f>IF(OR(G290="",H290=""),"",ROUND(MOD(H290-G290,1)*24,2))</f>
      </c>
      <c r="L290" s="14">
        <f>IF(K290="","",MAX(0,K290-N(I290)/60))</f>
      </c>
      <c r="M290" s="15">
        <f>IF(L290="","",IF(L290&lt;=4,15,IF(L290&lt;=7.5,30,60)))</f>
      </c>
      <c r="N290" s="8">
        <f>IF(L290="","",IF(N(I290)&lt;M290,"Eksik ara","Uygun"))</f>
      </c>
      <c r="O290" s="14">
        <f>IF(OR(L290="",OFFSET(B290,-1,0)&lt;&gt;B290,OFFSET(K290,-1,0)=""),"",ROUND(((D290+G290)-(OFFSET(D290,-1,0)+OFFSET(G290,-1,0)+OFFSET(K290,-1,0)/24))*24,1))</f>
      </c>
      <c r="P290" s="8">
        <f>IF(L290="","",IF(L290&gt;11,"11 saat aşıldı",IF(AND(J290="Evet",L290&gt;7.5),"Gece 7,5 saat aşıldı",IF(AND(O290&lt;&gt;"",N(O290)&lt;11),"11 saatten az dinlenme","Uygun"))))</f>
      </c>
      <c r="Q290" s="16"/>
    </row>
    <row r="291" spans="1:17" x14ac:dyDescent="0.25">
      <c r="A291" s="6">
        <v>286</v>
      </c>
      <c r="B291" s="18"/>
      <c r="C291" s="8">
        <f>IF(B291="","",IFERROR(VLOOKUP(B291,'Çalışanlar'!$A$6:$C$45,2,FALSE),"Listede yok"))</f>
      </c>
      <c r="D291" s="19"/>
      <c r="E291" s="8">
        <f>IF(D291="","",CHOOSE(WEEKDAY(D291,2),"Pzt","Sal","Çar","Per","Cum","Cmt","Paz"))</f>
      </c>
      <c r="F291" s="10">
        <f>IF(D291="","",D291-WEEKDAY(D291,2)+1)</f>
      </c>
      <c r="G291" s="20"/>
      <c r="H291" s="20"/>
      <c r="I291" s="21"/>
      <c r="J291" s="22"/>
      <c r="K291" s="14">
        <f>IF(OR(G291="",H291=""),"",ROUND(MOD(H291-G291,1)*24,2))</f>
      </c>
      <c r="L291" s="14">
        <f>IF(K291="","",MAX(0,K291-N(I291)/60))</f>
      </c>
      <c r="M291" s="15">
        <f>IF(L291="","",IF(L291&lt;=4,15,IF(L291&lt;=7.5,30,60)))</f>
      </c>
      <c r="N291" s="8">
        <f>IF(L291="","",IF(N(I291)&lt;M291,"Eksik ara","Uygun"))</f>
      </c>
      <c r="O291" s="14">
        <f>IF(OR(L291="",OFFSET(B291,-1,0)&lt;&gt;B291,OFFSET(K291,-1,0)=""),"",ROUND(((D291+G291)-(OFFSET(D291,-1,0)+OFFSET(G291,-1,0)+OFFSET(K291,-1,0)/24))*24,1))</f>
      </c>
      <c r="P291" s="8">
        <f>IF(L291="","",IF(L291&gt;11,"11 saat aşıldı",IF(AND(J291="Evet",L291&gt;7.5),"Gece 7,5 saat aşıldı",IF(AND(O291&lt;&gt;"",N(O291)&lt;11),"11 saatten az dinlenme","Uygun"))))</f>
      </c>
      <c r="Q291" s="16"/>
    </row>
    <row r="292" spans="1:17" x14ac:dyDescent="0.25">
      <c r="A292" s="6">
        <v>287</v>
      </c>
      <c r="B292" s="18"/>
      <c r="C292" s="8">
        <f>IF(B292="","",IFERROR(VLOOKUP(B292,'Çalışanlar'!$A$6:$C$45,2,FALSE),"Listede yok"))</f>
      </c>
      <c r="D292" s="19"/>
      <c r="E292" s="8">
        <f>IF(D292="","",CHOOSE(WEEKDAY(D292,2),"Pzt","Sal","Çar","Per","Cum","Cmt","Paz"))</f>
      </c>
      <c r="F292" s="10">
        <f>IF(D292="","",D292-WEEKDAY(D292,2)+1)</f>
      </c>
      <c r="G292" s="20"/>
      <c r="H292" s="20"/>
      <c r="I292" s="21"/>
      <c r="J292" s="22"/>
      <c r="K292" s="14">
        <f>IF(OR(G292="",H292=""),"",ROUND(MOD(H292-G292,1)*24,2))</f>
      </c>
      <c r="L292" s="14">
        <f>IF(K292="","",MAX(0,K292-N(I292)/60))</f>
      </c>
      <c r="M292" s="15">
        <f>IF(L292="","",IF(L292&lt;=4,15,IF(L292&lt;=7.5,30,60)))</f>
      </c>
      <c r="N292" s="8">
        <f>IF(L292="","",IF(N(I292)&lt;M292,"Eksik ara","Uygun"))</f>
      </c>
      <c r="O292" s="14">
        <f>IF(OR(L292="",OFFSET(B292,-1,0)&lt;&gt;B292,OFFSET(K292,-1,0)=""),"",ROUND(((D292+G292)-(OFFSET(D292,-1,0)+OFFSET(G292,-1,0)+OFFSET(K292,-1,0)/24))*24,1))</f>
      </c>
      <c r="P292" s="8">
        <f>IF(L292="","",IF(L292&gt;11,"11 saat aşıldı",IF(AND(J292="Evet",L292&gt;7.5),"Gece 7,5 saat aşıldı",IF(AND(O292&lt;&gt;"",N(O292)&lt;11),"11 saatten az dinlenme","Uygun"))))</f>
      </c>
      <c r="Q292" s="16"/>
    </row>
    <row r="293" spans="1:17" x14ac:dyDescent="0.25">
      <c r="A293" s="6">
        <v>288</v>
      </c>
      <c r="B293" s="18"/>
      <c r="C293" s="8">
        <f>IF(B293="","",IFERROR(VLOOKUP(B293,'Çalışanlar'!$A$6:$C$45,2,FALSE),"Listede yok"))</f>
      </c>
      <c r="D293" s="19"/>
      <c r="E293" s="8">
        <f>IF(D293="","",CHOOSE(WEEKDAY(D293,2),"Pzt","Sal","Çar","Per","Cum","Cmt","Paz"))</f>
      </c>
      <c r="F293" s="10">
        <f>IF(D293="","",D293-WEEKDAY(D293,2)+1)</f>
      </c>
      <c r="G293" s="20"/>
      <c r="H293" s="20"/>
      <c r="I293" s="21"/>
      <c r="J293" s="22"/>
      <c r="K293" s="14">
        <f>IF(OR(G293="",H293=""),"",ROUND(MOD(H293-G293,1)*24,2))</f>
      </c>
      <c r="L293" s="14">
        <f>IF(K293="","",MAX(0,K293-N(I293)/60))</f>
      </c>
      <c r="M293" s="15">
        <f>IF(L293="","",IF(L293&lt;=4,15,IF(L293&lt;=7.5,30,60)))</f>
      </c>
      <c r="N293" s="8">
        <f>IF(L293="","",IF(N(I293)&lt;M293,"Eksik ara","Uygun"))</f>
      </c>
      <c r="O293" s="14">
        <f>IF(OR(L293="",OFFSET(B293,-1,0)&lt;&gt;B293,OFFSET(K293,-1,0)=""),"",ROUND(((D293+G293)-(OFFSET(D293,-1,0)+OFFSET(G293,-1,0)+OFFSET(K293,-1,0)/24))*24,1))</f>
      </c>
      <c r="P293" s="8">
        <f>IF(L293="","",IF(L293&gt;11,"11 saat aşıldı",IF(AND(J293="Evet",L293&gt;7.5),"Gece 7,5 saat aşıldı",IF(AND(O293&lt;&gt;"",N(O293)&lt;11),"11 saatten az dinlenme","Uygun"))))</f>
      </c>
      <c r="Q293" s="16"/>
    </row>
    <row r="294" spans="1:17" x14ac:dyDescent="0.25">
      <c r="A294" s="6">
        <v>289</v>
      </c>
      <c r="B294" s="18"/>
      <c r="C294" s="8">
        <f>IF(B294="","",IFERROR(VLOOKUP(B294,'Çalışanlar'!$A$6:$C$45,2,FALSE),"Listede yok"))</f>
      </c>
      <c r="D294" s="19"/>
      <c r="E294" s="8">
        <f>IF(D294="","",CHOOSE(WEEKDAY(D294,2),"Pzt","Sal","Çar","Per","Cum","Cmt","Paz"))</f>
      </c>
      <c r="F294" s="10">
        <f>IF(D294="","",D294-WEEKDAY(D294,2)+1)</f>
      </c>
      <c r="G294" s="20"/>
      <c r="H294" s="20"/>
      <c r="I294" s="21"/>
      <c r="J294" s="22"/>
      <c r="K294" s="14">
        <f>IF(OR(G294="",H294=""),"",ROUND(MOD(H294-G294,1)*24,2))</f>
      </c>
      <c r="L294" s="14">
        <f>IF(K294="","",MAX(0,K294-N(I294)/60))</f>
      </c>
      <c r="M294" s="15">
        <f>IF(L294="","",IF(L294&lt;=4,15,IF(L294&lt;=7.5,30,60)))</f>
      </c>
      <c r="N294" s="8">
        <f>IF(L294="","",IF(N(I294)&lt;M294,"Eksik ara","Uygun"))</f>
      </c>
      <c r="O294" s="14">
        <f>IF(OR(L294="",OFFSET(B294,-1,0)&lt;&gt;B294,OFFSET(K294,-1,0)=""),"",ROUND(((D294+G294)-(OFFSET(D294,-1,0)+OFFSET(G294,-1,0)+OFFSET(K294,-1,0)/24))*24,1))</f>
      </c>
      <c r="P294" s="8">
        <f>IF(L294="","",IF(L294&gt;11,"11 saat aşıldı",IF(AND(J294="Evet",L294&gt;7.5),"Gece 7,5 saat aşıldı",IF(AND(O294&lt;&gt;"",N(O294)&lt;11),"11 saatten az dinlenme","Uygun"))))</f>
      </c>
      <c r="Q294" s="16"/>
    </row>
    <row r="295" spans="1:17" x14ac:dyDescent="0.25">
      <c r="A295" s="6">
        <v>290</v>
      </c>
      <c r="B295" s="18"/>
      <c r="C295" s="8">
        <f>IF(B295="","",IFERROR(VLOOKUP(B295,'Çalışanlar'!$A$6:$C$45,2,FALSE),"Listede yok"))</f>
      </c>
      <c r="D295" s="19"/>
      <c r="E295" s="8">
        <f>IF(D295="","",CHOOSE(WEEKDAY(D295,2),"Pzt","Sal","Çar","Per","Cum","Cmt","Paz"))</f>
      </c>
      <c r="F295" s="10">
        <f>IF(D295="","",D295-WEEKDAY(D295,2)+1)</f>
      </c>
      <c r="G295" s="20"/>
      <c r="H295" s="20"/>
      <c r="I295" s="21"/>
      <c r="J295" s="22"/>
      <c r="K295" s="14">
        <f>IF(OR(G295="",H295=""),"",ROUND(MOD(H295-G295,1)*24,2))</f>
      </c>
      <c r="L295" s="14">
        <f>IF(K295="","",MAX(0,K295-N(I295)/60))</f>
      </c>
      <c r="M295" s="15">
        <f>IF(L295="","",IF(L295&lt;=4,15,IF(L295&lt;=7.5,30,60)))</f>
      </c>
      <c r="N295" s="8">
        <f>IF(L295="","",IF(N(I295)&lt;M295,"Eksik ara","Uygun"))</f>
      </c>
      <c r="O295" s="14">
        <f>IF(OR(L295="",OFFSET(B295,-1,0)&lt;&gt;B295,OFFSET(K295,-1,0)=""),"",ROUND(((D295+G295)-(OFFSET(D295,-1,0)+OFFSET(G295,-1,0)+OFFSET(K295,-1,0)/24))*24,1))</f>
      </c>
      <c r="P295" s="8">
        <f>IF(L295="","",IF(L295&gt;11,"11 saat aşıldı",IF(AND(J295="Evet",L295&gt;7.5),"Gece 7,5 saat aşıldı",IF(AND(O295&lt;&gt;"",N(O295)&lt;11),"11 saatten az dinlenme","Uygun"))))</f>
      </c>
      <c r="Q295" s="16"/>
    </row>
    <row r="296" spans="1:17" x14ac:dyDescent="0.25">
      <c r="A296" s="6">
        <v>291</v>
      </c>
      <c r="B296" s="18"/>
      <c r="C296" s="8">
        <f>IF(B296="","",IFERROR(VLOOKUP(B296,'Çalışanlar'!$A$6:$C$45,2,FALSE),"Listede yok"))</f>
      </c>
      <c r="D296" s="19"/>
      <c r="E296" s="8">
        <f>IF(D296="","",CHOOSE(WEEKDAY(D296,2),"Pzt","Sal","Çar","Per","Cum","Cmt","Paz"))</f>
      </c>
      <c r="F296" s="10">
        <f>IF(D296="","",D296-WEEKDAY(D296,2)+1)</f>
      </c>
      <c r="G296" s="20"/>
      <c r="H296" s="20"/>
      <c r="I296" s="21"/>
      <c r="J296" s="22"/>
      <c r="K296" s="14">
        <f>IF(OR(G296="",H296=""),"",ROUND(MOD(H296-G296,1)*24,2))</f>
      </c>
      <c r="L296" s="14">
        <f>IF(K296="","",MAX(0,K296-N(I296)/60))</f>
      </c>
      <c r="M296" s="15">
        <f>IF(L296="","",IF(L296&lt;=4,15,IF(L296&lt;=7.5,30,60)))</f>
      </c>
      <c r="N296" s="8">
        <f>IF(L296="","",IF(N(I296)&lt;M296,"Eksik ara","Uygun"))</f>
      </c>
      <c r="O296" s="14">
        <f>IF(OR(L296="",OFFSET(B296,-1,0)&lt;&gt;B296,OFFSET(K296,-1,0)=""),"",ROUND(((D296+G296)-(OFFSET(D296,-1,0)+OFFSET(G296,-1,0)+OFFSET(K296,-1,0)/24))*24,1))</f>
      </c>
      <c r="P296" s="8">
        <f>IF(L296="","",IF(L296&gt;11,"11 saat aşıldı",IF(AND(J296="Evet",L296&gt;7.5),"Gece 7,5 saat aşıldı",IF(AND(O296&lt;&gt;"",N(O296)&lt;11),"11 saatten az dinlenme","Uygun"))))</f>
      </c>
      <c r="Q296" s="16"/>
    </row>
    <row r="297" spans="1:17" x14ac:dyDescent="0.25">
      <c r="A297" s="6">
        <v>292</v>
      </c>
      <c r="B297" s="18"/>
      <c r="C297" s="8">
        <f>IF(B297="","",IFERROR(VLOOKUP(B297,'Çalışanlar'!$A$6:$C$45,2,FALSE),"Listede yok"))</f>
      </c>
      <c r="D297" s="19"/>
      <c r="E297" s="8">
        <f>IF(D297="","",CHOOSE(WEEKDAY(D297,2),"Pzt","Sal","Çar","Per","Cum","Cmt","Paz"))</f>
      </c>
      <c r="F297" s="10">
        <f>IF(D297="","",D297-WEEKDAY(D297,2)+1)</f>
      </c>
      <c r="G297" s="20"/>
      <c r="H297" s="20"/>
      <c r="I297" s="21"/>
      <c r="J297" s="22"/>
      <c r="K297" s="14">
        <f>IF(OR(G297="",H297=""),"",ROUND(MOD(H297-G297,1)*24,2))</f>
      </c>
      <c r="L297" s="14">
        <f>IF(K297="","",MAX(0,K297-N(I297)/60))</f>
      </c>
      <c r="M297" s="15">
        <f>IF(L297="","",IF(L297&lt;=4,15,IF(L297&lt;=7.5,30,60)))</f>
      </c>
      <c r="N297" s="8">
        <f>IF(L297="","",IF(N(I297)&lt;M297,"Eksik ara","Uygun"))</f>
      </c>
      <c r="O297" s="14">
        <f>IF(OR(L297="",OFFSET(B297,-1,0)&lt;&gt;B297,OFFSET(K297,-1,0)=""),"",ROUND(((D297+G297)-(OFFSET(D297,-1,0)+OFFSET(G297,-1,0)+OFFSET(K297,-1,0)/24))*24,1))</f>
      </c>
      <c r="P297" s="8">
        <f>IF(L297="","",IF(L297&gt;11,"11 saat aşıldı",IF(AND(J297="Evet",L297&gt;7.5),"Gece 7,5 saat aşıldı",IF(AND(O297&lt;&gt;"",N(O297)&lt;11),"11 saatten az dinlenme","Uygun"))))</f>
      </c>
      <c r="Q297" s="16"/>
    </row>
    <row r="298" spans="1:17" x14ac:dyDescent="0.25">
      <c r="A298" s="6">
        <v>293</v>
      </c>
      <c r="B298" s="18"/>
      <c r="C298" s="8">
        <f>IF(B298="","",IFERROR(VLOOKUP(B298,'Çalışanlar'!$A$6:$C$45,2,FALSE),"Listede yok"))</f>
      </c>
      <c r="D298" s="19"/>
      <c r="E298" s="8">
        <f>IF(D298="","",CHOOSE(WEEKDAY(D298,2),"Pzt","Sal","Çar","Per","Cum","Cmt","Paz"))</f>
      </c>
      <c r="F298" s="10">
        <f>IF(D298="","",D298-WEEKDAY(D298,2)+1)</f>
      </c>
      <c r="G298" s="20"/>
      <c r="H298" s="20"/>
      <c r="I298" s="21"/>
      <c r="J298" s="22"/>
      <c r="K298" s="14">
        <f>IF(OR(G298="",H298=""),"",ROUND(MOD(H298-G298,1)*24,2))</f>
      </c>
      <c r="L298" s="14">
        <f>IF(K298="","",MAX(0,K298-N(I298)/60))</f>
      </c>
      <c r="M298" s="15">
        <f>IF(L298="","",IF(L298&lt;=4,15,IF(L298&lt;=7.5,30,60)))</f>
      </c>
      <c r="N298" s="8">
        <f>IF(L298="","",IF(N(I298)&lt;M298,"Eksik ara","Uygun"))</f>
      </c>
      <c r="O298" s="14">
        <f>IF(OR(L298="",OFFSET(B298,-1,0)&lt;&gt;B298,OFFSET(K298,-1,0)=""),"",ROUND(((D298+G298)-(OFFSET(D298,-1,0)+OFFSET(G298,-1,0)+OFFSET(K298,-1,0)/24))*24,1))</f>
      </c>
      <c r="P298" s="8">
        <f>IF(L298="","",IF(L298&gt;11,"11 saat aşıldı",IF(AND(J298="Evet",L298&gt;7.5),"Gece 7,5 saat aşıldı",IF(AND(O298&lt;&gt;"",N(O298)&lt;11),"11 saatten az dinlenme","Uygun"))))</f>
      </c>
      <c r="Q298" s="16"/>
    </row>
    <row r="299" spans="1:17" x14ac:dyDescent="0.25">
      <c r="A299" s="6">
        <v>294</v>
      </c>
      <c r="B299" s="18"/>
      <c r="C299" s="8">
        <f>IF(B299="","",IFERROR(VLOOKUP(B299,'Çalışanlar'!$A$6:$C$45,2,FALSE),"Listede yok"))</f>
      </c>
      <c r="D299" s="19"/>
      <c r="E299" s="8">
        <f>IF(D299="","",CHOOSE(WEEKDAY(D299,2),"Pzt","Sal","Çar","Per","Cum","Cmt","Paz"))</f>
      </c>
      <c r="F299" s="10">
        <f>IF(D299="","",D299-WEEKDAY(D299,2)+1)</f>
      </c>
      <c r="G299" s="20"/>
      <c r="H299" s="20"/>
      <c r="I299" s="21"/>
      <c r="J299" s="22"/>
      <c r="K299" s="14">
        <f>IF(OR(G299="",H299=""),"",ROUND(MOD(H299-G299,1)*24,2))</f>
      </c>
      <c r="L299" s="14">
        <f>IF(K299="","",MAX(0,K299-N(I299)/60))</f>
      </c>
      <c r="M299" s="15">
        <f>IF(L299="","",IF(L299&lt;=4,15,IF(L299&lt;=7.5,30,60)))</f>
      </c>
      <c r="N299" s="8">
        <f>IF(L299="","",IF(N(I299)&lt;M299,"Eksik ara","Uygun"))</f>
      </c>
      <c r="O299" s="14">
        <f>IF(OR(L299="",OFFSET(B299,-1,0)&lt;&gt;B299,OFFSET(K299,-1,0)=""),"",ROUND(((D299+G299)-(OFFSET(D299,-1,0)+OFFSET(G299,-1,0)+OFFSET(K299,-1,0)/24))*24,1))</f>
      </c>
      <c r="P299" s="8">
        <f>IF(L299="","",IF(L299&gt;11,"11 saat aşıldı",IF(AND(J299="Evet",L299&gt;7.5),"Gece 7,5 saat aşıldı",IF(AND(O299&lt;&gt;"",N(O299)&lt;11),"11 saatten az dinlenme","Uygun"))))</f>
      </c>
      <c r="Q299" s="16"/>
    </row>
    <row r="300" spans="1:17" x14ac:dyDescent="0.25">
      <c r="A300" s="6">
        <v>295</v>
      </c>
      <c r="B300" s="18"/>
      <c r="C300" s="8">
        <f>IF(B300="","",IFERROR(VLOOKUP(B300,'Çalışanlar'!$A$6:$C$45,2,FALSE),"Listede yok"))</f>
      </c>
      <c r="D300" s="19"/>
      <c r="E300" s="8">
        <f>IF(D300="","",CHOOSE(WEEKDAY(D300,2),"Pzt","Sal","Çar","Per","Cum","Cmt","Paz"))</f>
      </c>
      <c r="F300" s="10">
        <f>IF(D300="","",D300-WEEKDAY(D300,2)+1)</f>
      </c>
      <c r="G300" s="20"/>
      <c r="H300" s="20"/>
      <c r="I300" s="21"/>
      <c r="J300" s="22"/>
      <c r="K300" s="14">
        <f>IF(OR(G300="",H300=""),"",ROUND(MOD(H300-G300,1)*24,2))</f>
      </c>
      <c r="L300" s="14">
        <f>IF(K300="","",MAX(0,K300-N(I300)/60))</f>
      </c>
      <c r="M300" s="15">
        <f>IF(L300="","",IF(L300&lt;=4,15,IF(L300&lt;=7.5,30,60)))</f>
      </c>
      <c r="N300" s="8">
        <f>IF(L300="","",IF(N(I300)&lt;M300,"Eksik ara","Uygun"))</f>
      </c>
      <c r="O300" s="14">
        <f>IF(OR(L300="",OFFSET(B300,-1,0)&lt;&gt;B300,OFFSET(K300,-1,0)=""),"",ROUND(((D300+G300)-(OFFSET(D300,-1,0)+OFFSET(G300,-1,0)+OFFSET(K300,-1,0)/24))*24,1))</f>
      </c>
      <c r="P300" s="8">
        <f>IF(L300="","",IF(L300&gt;11,"11 saat aşıldı",IF(AND(J300="Evet",L300&gt;7.5),"Gece 7,5 saat aşıldı",IF(AND(O300&lt;&gt;"",N(O300)&lt;11),"11 saatten az dinlenme","Uygun"))))</f>
      </c>
      <c r="Q300" s="16"/>
    </row>
    <row r="301" spans="1:17" x14ac:dyDescent="0.25">
      <c r="A301" s="6">
        <v>296</v>
      </c>
      <c r="B301" s="18"/>
      <c r="C301" s="8">
        <f>IF(B301="","",IFERROR(VLOOKUP(B301,'Çalışanlar'!$A$6:$C$45,2,FALSE),"Listede yok"))</f>
      </c>
      <c r="D301" s="19"/>
      <c r="E301" s="8">
        <f>IF(D301="","",CHOOSE(WEEKDAY(D301,2),"Pzt","Sal","Çar","Per","Cum","Cmt","Paz"))</f>
      </c>
      <c r="F301" s="10">
        <f>IF(D301="","",D301-WEEKDAY(D301,2)+1)</f>
      </c>
      <c r="G301" s="20"/>
      <c r="H301" s="20"/>
      <c r="I301" s="21"/>
      <c r="J301" s="22"/>
      <c r="K301" s="14">
        <f>IF(OR(G301="",H301=""),"",ROUND(MOD(H301-G301,1)*24,2))</f>
      </c>
      <c r="L301" s="14">
        <f>IF(K301="","",MAX(0,K301-N(I301)/60))</f>
      </c>
      <c r="M301" s="15">
        <f>IF(L301="","",IF(L301&lt;=4,15,IF(L301&lt;=7.5,30,60)))</f>
      </c>
      <c r="N301" s="8">
        <f>IF(L301="","",IF(N(I301)&lt;M301,"Eksik ara","Uygun"))</f>
      </c>
      <c r="O301" s="14">
        <f>IF(OR(L301="",OFFSET(B301,-1,0)&lt;&gt;B301,OFFSET(K301,-1,0)=""),"",ROUND(((D301+G301)-(OFFSET(D301,-1,0)+OFFSET(G301,-1,0)+OFFSET(K301,-1,0)/24))*24,1))</f>
      </c>
      <c r="P301" s="8">
        <f>IF(L301="","",IF(L301&gt;11,"11 saat aşıldı",IF(AND(J301="Evet",L301&gt;7.5),"Gece 7,5 saat aşıldı",IF(AND(O301&lt;&gt;"",N(O301)&lt;11),"11 saatten az dinlenme","Uygun"))))</f>
      </c>
      <c r="Q301" s="16"/>
    </row>
    <row r="302" spans="1:17" x14ac:dyDescent="0.25">
      <c r="A302" s="6">
        <v>297</v>
      </c>
      <c r="B302" s="18"/>
      <c r="C302" s="8">
        <f>IF(B302="","",IFERROR(VLOOKUP(B302,'Çalışanlar'!$A$6:$C$45,2,FALSE),"Listede yok"))</f>
      </c>
      <c r="D302" s="19"/>
      <c r="E302" s="8">
        <f>IF(D302="","",CHOOSE(WEEKDAY(D302,2),"Pzt","Sal","Çar","Per","Cum","Cmt","Paz"))</f>
      </c>
      <c r="F302" s="10">
        <f>IF(D302="","",D302-WEEKDAY(D302,2)+1)</f>
      </c>
      <c r="G302" s="20"/>
      <c r="H302" s="20"/>
      <c r="I302" s="21"/>
      <c r="J302" s="22"/>
      <c r="K302" s="14">
        <f>IF(OR(G302="",H302=""),"",ROUND(MOD(H302-G302,1)*24,2))</f>
      </c>
      <c r="L302" s="14">
        <f>IF(K302="","",MAX(0,K302-N(I302)/60))</f>
      </c>
      <c r="M302" s="15">
        <f>IF(L302="","",IF(L302&lt;=4,15,IF(L302&lt;=7.5,30,60)))</f>
      </c>
      <c r="N302" s="8">
        <f>IF(L302="","",IF(N(I302)&lt;M302,"Eksik ara","Uygun"))</f>
      </c>
      <c r="O302" s="14">
        <f>IF(OR(L302="",OFFSET(B302,-1,0)&lt;&gt;B302,OFFSET(K302,-1,0)=""),"",ROUND(((D302+G302)-(OFFSET(D302,-1,0)+OFFSET(G302,-1,0)+OFFSET(K302,-1,0)/24))*24,1))</f>
      </c>
      <c r="P302" s="8">
        <f>IF(L302="","",IF(L302&gt;11,"11 saat aşıldı",IF(AND(J302="Evet",L302&gt;7.5),"Gece 7,5 saat aşıldı",IF(AND(O302&lt;&gt;"",N(O302)&lt;11),"11 saatten az dinlenme","Uygun"))))</f>
      </c>
      <c r="Q302" s="16"/>
    </row>
    <row r="303" spans="1:17" x14ac:dyDescent="0.25">
      <c r="A303" s="6">
        <v>298</v>
      </c>
      <c r="B303" s="18"/>
      <c r="C303" s="8">
        <f>IF(B303="","",IFERROR(VLOOKUP(B303,'Çalışanlar'!$A$6:$C$45,2,FALSE),"Listede yok"))</f>
      </c>
      <c r="D303" s="19"/>
      <c r="E303" s="8">
        <f>IF(D303="","",CHOOSE(WEEKDAY(D303,2),"Pzt","Sal","Çar","Per","Cum","Cmt","Paz"))</f>
      </c>
      <c r="F303" s="10">
        <f>IF(D303="","",D303-WEEKDAY(D303,2)+1)</f>
      </c>
      <c r="G303" s="20"/>
      <c r="H303" s="20"/>
      <c r="I303" s="21"/>
      <c r="J303" s="22"/>
      <c r="K303" s="14">
        <f>IF(OR(G303="",H303=""),"",ROUND(MOD(H303-G303,1)*24,2))</f>
      </c>
      <c r="L303" s="14">
        <f>IF(K303="","",MAX(0,K303-N(I303)/60))</f>
      </c>
      <c r="M303" s="15">
        <f>IF(L303="","",IF(L303&lt;=4,15,IF(L303&lt;=7.5,30,60)))</f>
      </c>
      <c r="N303" s="8">
        <f>IF(L303="","",IF(N(I303)&lt;M303,"Eksik ara","Uygun"))</f>
      </c>
      <c r="O303" s="14">
        <f>IF(OR(L303="",OFFSET(B303,-1,0)&lt;&gt;B303,OFFSET(K303,-1,0)=""),"",ROUND(((D303+G303)-(OFFSET(D303,-1,0)+OFFSET(G303,-1,0)+OFFSET(K303,-1,0)/24))*24,1))</f>
      </c>
      <c r="P303" s="8">
        <f>IF(L303="","",IF(L303&gt;11,"11 saat aşıldı",IF(AND(J303="Evet",L303&gt;7.5),"Gece 7,5 saat aşıldı",IF(AND(O303&lt;&gt;"",N(O303)&lt;11),"11 saatten az dinlenme","Uygun"))))</f>
      </c>
      <c r="Q303" s="16"/>
    </row>
    <row r="304" spans="1:17" x14ac:dyDescent="0.25">
      <c r="A304" s="6">
        <v>299</v>
      </c>
      <c r="B304" s="18"/>
      <c r="C304" s="8">
        <f>IF(B304="","",IFERROR(VLOOKUP(B304,'Çalışanlar'!$A$6:$C$45,2,FALSE),"Listede yok"))</f>
      </c>
      <c r="D304" s="19"/>
      <c r="E304" s="8">
        <f>IF(D304="","",CHOOSE(WEEKDAY(D304,2),"Pzt","Sal","Çar","Per","Cum","Cmt","Paz"))</f>
      </c>
      <c r="F304" s="10">
        <f>IF(D304="","",D304-WEEKDAY(D304,2)+1)</f>
      </c>
      <c r="G304" s="20"/>
      <c r="H304" s="20"/>
      <c r="I304" s="21"/>
      <c r="J304" s="22"/>
      <c r="K304" s="14">
        <f>IF(OR(G304="",H304=""),"",ROUND(MOD(H304-G304,1)*24,2))</f>
      </c>
      <c r="L304" s="14">
        <f>IF(K304="","",MAX(0,K304-N(I304)/60))</f>
      </c>
      <c r="M304" s="15">
        <f>IF(L304="","",IF(L304&lt;=4,15,IF(L304&lt;=7.5,30,60)))</f>
      </c>
      <c r="N304" s="8">
        <f>IF(L304="","",IF(N(I304)&lt;M304,"Eksik ara","Uygun"))</f>
      </c>
      <c r="O304" s="14">
        <f>IF(OR(L304="",OFFSET(B304,-1,0)&lt;&gt;B304,OFFSET(K304,-1,0)=""),"",ROUND(((D304+G304)-(OFFSET(D304,-1,0)+OFFSET(G304,-1,0)+OFFSET(K304,-1,0)/24))*24,1))</f>
      </c>
      <c r="P304" s="8">
        <f>IF(L304="","",IF(L304&gt;11,"11 saat aşıldı",IF(AND(J304="Evet",L304&gt;7.5),"Gece 7,5 saat aşıldı",IF(AND(O304&lt;&gt;"",N(O304)&lt;11),"11 saatten az dinlenme","Uygun"))))</f>
      </c>
      <c r="Q304" s="16"/>
    </row>
    <row r="305" spans="1:17" x14ac:dyDescent="0.25">
      <c r="A305" s="6">
        <v>300</v>
      </c>
      <c r="B305" s="18"/>
      <c r="C305" s="8">
        <f>IF(B305="","",IFERROR(VLOOKUP(B305,'Çalışanlar'!$A$6:$C$45,2,FALSE),"Listede yok"))</f>
      </c>
      <c r="D305" s="19"/>
      <c r="E305" s="8">
        <f>IF(D305="","",CHOOSE(WEEKDAY(D305,2),"Pzt","Sal","Çar","Per","Cum","Cmt","Paz"))</f>
      </c>
      <c r="F305" s="10">
        <f>IF(D305="","",D305-WEEKDAY(D305,2)+1)</f>
      </c>
      <c r="G305" s="20"/>
      <c r="H305" s="20"/>
      <c r="I305" s="21"/>
      <c r="J305" s="22"/>
      <c r="K305" s="14">
        <f>IF(OR(G305="",H305=""),"",ROUND(MOD(H305-G305,1)*24,2))</f>
      </c>
      <c r="L305" s="14">
        <f>IF(K305="","",MAX(0,K305-N(I305)/60))</f>
      </c>
      <c r="M305" s="15">
        <f>IF(L305="","",IF(L305&lt;=4,15,IF(L305&lt;=7.5,30,60)))</f>
      </c>
      <c r="N305" s="8">
        <f>IF(L305="","",IF(N(I305)&lt;M305,"Eksik ara","Uygun"))</f>
      </c>
      <c r="O305" s="14">
        <f>IF(OR(L305="",OFFSET(B305,-1,0)&lt;&gt;B305,OFFSET(K305,-1,0)=""),"",ROUND(((D305+G305)-(OFFSET(D305,-1,0)+OFFSET(G305,-1,0)+OFFSET(K305,-1,0)/24))*24,1))</f>
      </c>
      <c r="P305" s="8">
        <f>IF(L305="","",IF(L305&gt;11,"11 saat aşıldı",IF(AND(J305="Evet",L305&gt;7.5),"Gece 7,5 saat aşıldı",IF(AND(O305&lt;&gt;"",N(O305)&lt;11),"11 saatten az dinlenme","Uygun"))))</f>
      </c>
      <c r="Q305" s="16"/>
    </row>
  </sheetData>
  <autoFilter ref="A5:Q5"/>
  <conditionalFormatting sqref="C6:C305">
    <cfRule type="cellIs" dxfId="0" priority="1" operator="equal">
      <formula>"Listede yok"</formula>
    </cfRule>
  </conditionalFormatting>
  <conditionalFormatting sqref="N6:N305">
    <cfRule type="cellIs" dxfId="1" priority="1" operator="equal">
      <formula>"Eksik ara"</formula>
    </cfRule>
  </conditionalFormatting>
  <conditionalFormatting sqref="P6:P305">
    <cfRule type="cellIs" dxfId="2" priority="1" operator="equal">
      <formula>"11 saat aşıldı"</formula>
    </cfRule>
  </conditionalFormatting>
  <conditionalFormatting sqref="P6:P305">
    <cfRule type="cellIs" dxfId="3" priority="1" operator="equal">
      <formula>"Gece 7,5 saat aşıldı"</formula>
    </cfRule>
  </conditionalFormatting>
  <conditionalFormatting sqref="P6:P305">
    <cfRule type="cellIs" dxfId="4" priority="1" operator="equal">
      <formula>"11 saatten az dinlenme"</formula>
    </cfRule>
  </conditionalFormatting>
  <dataValidations count="4">
    <dataValidation type="date" operator="greaterThan" allowBlank="1" showErrorMessage="1" error="Geçerli bir tarih girin (GG.AA.YYYY)." sqref="D10:D305">
      <formula1>18264</formula1>
    </dataValidation>
    <dataValidation type="date" operator="greaterThan" allowBlank="1" showErrorMessage="1" error="Geçerli bir tarih girin (GG.AA.YYYY)." sqref="D6:D305">
      <formula1>18264</formula1>
    </dataValidation>
    <dataValidation type="list" allowBlank="1" showErrorMessage="1" errorTitle="Geçersiz değer" error="Listeden seçin: Evet, Hayır" sqref="J10:J305">
      <formula1>"Evet,Hayır"</formula1>
    </dataValidation>
    <dataValidation type="list" allowBlank="1" showErrorMessage="1" errorTitle="Geçersiz değer" error="Listeden seçin: Evet, Hayır" sqref="J6:J305">
      <formula1>"Evet,Hayır"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3" customWidth="1"/>
    <col min="5" max="7" width="10" customWidth="1"/>
    <col min="8" max="9" width="11" customWidth="1"/>
    <col min="10" max="11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30" customHeight="1" spans="1:11" x14ac:dyDescent="0.25">
      <c r="A5" s="5" t="s">
        <v>4</v>
      </c>
      <c r="B5" s="5" t="s">
        <v>5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  <c r="J5" s="5" t="s">
        <v>35</v>
      </c>
      <c r="K5" s="5" t="s">
        <v>36</v>
      </c>
    </row>
    <row r="6" spans="1:11" x14ac:dyDescent="0.25">
      <c r="A6" s="7" t="s">
        <v>20</v>
      </c>
      <c r="B6" s="8">
        <f>IF(A6="","",IFERROR(VLOOKUP(A6,'Çalışanlar'!$A$6:$C$45,2,FALSE),"Listede yok"))</f>
      </c>
      <c r="C6" s="9">
        <v>46300</v>
      </c>
      <c r="D6" s="15">
        <f>IF(OR(A6="",C6=""),"",COUNTIFS('Günlük Kayıt'!$B$6:$B$305,A6,'Günlük Kayıt'!$F$6:$F$305,C6,'Günlük Kayıt'!$L$6:$L$305,"&gt;0"))</f>
      </c>
      <c r="E6" s="14">
        <f>IF(OR(A6="",C6=""),"",SUMIFS('Günlük Kayıt'!$L$6:$L$305,'Günlük Kayıt'!$B$6:$B$305,A6,'Günlük Kayıt'!$F$6:$F$305,C6))</f>
      </c>
      <c r="F6" s="14">
        <f>IF(A6="","",IFERROR(IF(VLOOKUP(A6,'Çalışanlar'!$A$6:$E$45,4,FALSE)&gt;0,VLOOKUP(A6,'Çalışanlar'!$A$6:$E$45,4,FALSE),45),45))</f>
      </c>
      <c r="G6" s="8">
        <f>IF(A6="","",IFERROR(IF(VLOOKUP(A6,'Çalışanlar'!$A$6:$E$45,5,FALSE)="Evet","Evet","Hayır"),"Hayır"))</f>
      </c>
      <c r="H6" s="14">
        <f>IF(E6="","",IF(G6="Evet",0,MAX(0,MIN(E6,45)-F6)))</f>
      </c>
      <c r="I6" s="14">
        <f>IF(E6="","",IF(G6="Evet",0,MAX(0,E6-45)))</f>
      </c>
      <c r="J6" s="8">
        <f>IF(E6="","",IF(D6&gt;6,"Hafta tatili verilmemiş",IF(AND(G6="Evet",E6&gt;45),"Denkleştirme ortalamasını izleyin",IF(E6&gt;45,"Fazla çalışma var",IF(E6&gt;F6,"Fazla sürelerle çalışma","Normal")))))</f>
      </c>
      <c r="K6" s="16"/>
    </row>
    <row r="7" spans="1:11" x14ac:dyDescent="0.25">
      <c r="A7" s="7" t="s">
        <v>23</v>
      </c>
      <c r="B7" s="8">
        <f>IF(A7="","",IFERROR(VLOOKUP(A7,'Çalışanlar'!$A$6:$C$45,2,FALSE),"Listede yok"))</f>
      </c>
      <c r="C7" s="9">
        <v>46300</v>
      </c>
      <c r="D7" s="15">
        <f>IF(OR(A7="",C7=""),"",COUNTIFS('Günlük Kayıt'!$B$6:$B$305,A7,'Günlük Kayıt'!$F$6:$F$305,C7,'Günlük Kayıt'!$L$6:$L$305,"&gt;0"))</f>
      </c>
      <c r="E7" s="14">
        <f>IF(OR(A7="",C7=""),"",SUMIFS('Günlük Kayıt'!$L$6:$L$305,'Günlük Kayıt'!$B$6:$B$305,A7,'Günlük Kayıt'!$F$6:$F$305,C7))</f>
      </c>
      <c r="F7" s="14">
        <f>IF(A7="","",IFERROR(IF(VLOOKUP(A7,'Çalışanlar'!$A$6:$E$45,4,FALSE)&gt;0,VLOOKUP(A7,'Çalışanlar'!$A$6:$E$45,4,FALSE),45),45))</f>
      </c>
      <c r="G7" s="8">
        <f>IF(A7="","",IFERROR(IF(VLOOKUP(A7,'Çalışanlar'!$A$6:$E$45,5,FALSE)="Evet","Evet","Hayır"),"Hayır"))</f>
      </c>
      <c r="H7" s="14">
        <f>IF(E7="","",IF(G7="Evet",0,MAX(0,MIN(E7,45)-F7)))</f>
      </c>
      <c r="I7" s="14">
        <f>IF(E7="","",IF(G7="Evet",0,MAX(0,E7-45)))</f>
      </c>
      <c r="J7" s="8">
        <f>IF(E7="","",IF(D7&gt;6,"Hafta tatili verilmemiş",IF(AND(G7="Evet",E7&gt;45),"Denkleştirme ortalamasını izleyin",IF(E7&gt;45,"Fazla çalışma var",IF(E7&gt;F7,"Fazla sürelerle çalışma","Normal")))))</f>
      </c>
      <c r="K7" s="16"/>
    </row>
    <row r="8" spans="1:11" x14ac:dyDescent="0.25">
      <c r="A8" s="7" t="s">
        <v>24</v>
      </c>
      <c r="B8" s="8">
        <f>IF(A8="","",IFERROR(VLOOKUP(A8,'Çalışanlar'!$A$6:$C$45,2,FALSE),"Listede yok"))</f>
      </c>
      <c r="C8" s="9">
        <v>46300</v>
      </c>
      <c r="D8" s="15">
        <f>IF(OR(A8="",C8=""),"",COUNTIFS('Günlük Kayıt'!$B$6:$B$305,A8,'Günlük Kayıt'!$F$6:$F$305,C8,'Günlük Kayıt'!$L$6:$L$305,"&gt;0"))</f>
      </c>
      <c r="E8" s="14">
        <f>IF(OR(A8="",C8=""),"",SUMIFS('Günlük Kayıt'!$L$6:$L$305,'Günlük Kayıt'!$B$6:$B$305,A8,'Günlük Kayıt'!$F$6:$F$305,C8))</f>
      </c>
      <c r="F8" s="14">
        <f>IF(A8="","",IFERROR(IF(VLOOKUP(A8,'Çalışanlar'!$A$6:$E$45,4,FALSE)&gt;0,VLOOKUP(A8,'Çalışanlar'!$A$6:$E$45,4,FALSE),45),45))</f>
      </c>
      <c r="G8" s="8">
        <f>IF(A8="","",IFERROR(IF(VLOOKUP(A8,'Çalışanlar'!$A$6:$E$45,5,FALSE)="Evet","Evet","Hayır"),"Hayır"))</f>
      </c>
      <c r="H8" s="14">
        <f>IF(E8="","",IF(G8="Evet",0,MAX(0,MIN(E8,45)-F8)))</f>
      </c>
      <c r="I8" s="14">
        <f>IF(E8="","",IF(G8="Evet",0,MAX(0,E8-45)))</f>
      </c>
      <c r="J8" s="8">
        <f>IF(E8="","",IF(D8&gt;6,"Hafta tatili verilmemiş",IF(AND(G8="Evet",E8&gt;45),"Denkleştirme ortalamasını izleyin",IF(E8&gt;45,"Fazla çalışma var",IF(E8&gt;F8,"Fazla sürelerle çalışma","Normal")))))</f>
      </c>
      <c r="K8" s="16"/>
    </row>
    <row r="9" spans="1:11" x14ac:dyDescent="0.25">
      <c r="A9" s="18"/>
      <c r="B9" s="8">
        <f>IF(A9="","",IFERROR(VLOOKUP(A9,'Çalışanlar'!$A$6:$C$45,2,FALSE),"Listede yok"))</f>
      </c>
      <c r="C9" s="19"/>
      <c r="D9" s="15">
        <f>IF(OR(A9="",C9=""),"",COUNTIFS('Günlük Kayıt'!$B$6:$B$305,A9,'Günlük Kayıt'!$F$6:$F$305,C9,'Günlük Kayıt'!$L$6:$L$305,"&gt;0"))</f>
      </c>
      <c r="E9" s="14">
        <f>IF(OR(A9="",C9=""),"",SUMIFS('Günlük Kayıt'!$L$6:$L$305,'Günlük Kayıt'!$B$6:$B$305,A9,'Günlük Kayıt'!$F$6:$F$305,C9))</f>
      </c>
      <c r="F9" s="14">
        <f>IF(A9="","",IFERROR(IF(VLOOKUP(A9,'Çalışanlar'!$A$6:$E$45,4,FALSE)&gt;0,VLOOKUP(A9,'Çalışanlar'!$A$6:$E$45,4,FALSE),45),45))</f>
      </c>
      <c r="G9" s="8">
        <f>IF(A9="","",IFERROR(IF(VLOOKUP(A9,'Çalışanlar'!$A$6:$E$45,5,FALSE)="Evet","Evet","Hayır"),"Hayır"))</f>
      </c>
      <c r="H9" s="14">
        <f>IF(E9="","",IF(G9="Evet",0,MAX(0,MIN(E9,45)-F9)))</f>
      </c>
      <c r="I9" s="14">
        <f>IF(E9="","",IF(G9="Evet",0,MAX(0,E9-45)))</f>
      </c>
      <c r="J9" s="8">
        <f>IF(E9="","",IF(D9&gt;6,"Hafta tatili verilmemiş",IF(AND(G9="Evet",E9&gt;45),"Denkleştirme ortalamasını izleyin",IF(E9&gt;45,"Fazla çalışma var",IF(E9&gt;F9,"Fazla sürelerle çalışma","Normal")))))</f>
      </c>
      <c r="K9" s="16"/>
    </row>
    <row r="10" spans="1:11" x14ac:dyDescent="0.25">
      <c r="A10" s="18"/>
      <c r="B10" s="8">
        <f>IF(A10="","",IFERROR(VLOOKUP(A10,'Çalışanlar'!$A$6:$C$45,2,FALSE),"Listede yok"))</f>
      </c>
      <c r="C10" s="19"/>
      <c r="D10" s="15">
        <f>IF(OR(A10="",C10=""),"",COUNTIFS('Günlük Kayıt'!$B$6:$B$305,A10,'Günlük Kayıt'!$F$6:$F$305,C10,'Günlük Kayıt'!$L$6:$L$305,"&gt;0"))</f>
      </c>
      <c r="E10" s="14">
        <f>IF(OR(A10="",C10=""),"",SUMIFS('Günlük Kayıt'!$L$6:$L$305,'Günlük Kayıt'!$B$6:$B$305,A10,'Günlük Kayıt'!$F$6:$F$305,C10))</f>
      </c>
      <c r="F10" s="14">
        <f>IF(A10="","",IFERROR(IF(VLOOKUP(A10,'Çalışanlar'!$A$6:$E$45,4,FALSE)&gt;0,VLOOKUP(A10,'Çalışanlar'!$A$6:$E$45,4,FALSE),45),45))</f>
      </c>
      <c r="G10" s="8">
        <f>IF(A10="","",IFERROR(IF(VLOOKUP(A10,'Çalışanlar'!$A$6:$E$45,5,FALSE)="Evet","Evet","Hayır"),"Hayır"))</f>
      </c>
      <c r="H10" s="14">
        <f>IF(E10="","",IF(G10="Evet",0,MAX(0,MIN(E10,45)-F10)))</f>
      </c>
      <c r="I10" s="14">
        <f>IF(E10="","",IF(G10="Evet",0,MAX(0,E10-45)))</f>
      </c>
      <c r="J10" s="8">
        <f>IF(E10="","",IF(D10&gt;6,"Hafta tatili verilmemiş",IF(AND(G10="Evet",E10&gt;45),"Denkleştirme ortalamasını izleyin",IF(E10&gt;45,"Fazla çalışma var",IF(E10&gt;F10,"Fazla sürelerle çalışma","Normal")))))</f>
      </c>
      <c r="K10" s="16"/>
    </row>
    <row r="11" spans="1:11" x14ac:dyDescent="0.25">
      <c r="A11" s="18"/>
      <c r="B11" s="8">
        <f>IF(A11="","",IFERROR(VLOOKUP(A11,'Çalışanlar'!$A$6:$C$45,2,FALSE),"Listede yok"))</f>
      </c>
      <c r="C11" s="19"/>
      <c r="D11" s="15">
        <f>IF(OR(A11="",C11=""),"",COUNTIFS('Günlük Kayıt'!$B$6:$B$305,A11,'Günlük Kayıt'!$F$6:$F$305,C11,'Günlük Kayıt'!$L$6:$L$305,"&gt;0"))</f>
      </c>
      <c r="E11" s="14">
        <f>IF(OR(A11="",C11=""),"",SUMIFS('Günlük Kayıt'!$L$6:$L$305,'Günlük Kayıt'!$B$6:$B$305,A11,'Günlük Kayıt'!$F$6:$F$305,C11))</f>
      </c>
      <c r="F11" s="14">
        <f>IF(A11="","",IFERROR(IF(VLOOKUP(A11,'Çalışanlar'!$A$6:$E$45,4,FALSE)&gt;0,VLOOKUP(A11,'Çalışanlar'!$A$6:$E$45,4,FALSE),45),45))</f>
      </c>
      <c r="G11" s="8">
        <f>IF(A11="","",IFERROR(IF(VLOOKUP(A11,'Çalışanlar'!$A$6:$E$45,5,FALSE)="Evet","Evet","Hayır"),"Hayır"))</f>
      </c>
      <c r="H11" s="14">
        <f>IF(E11="","",IF(G11="Evet",0,MAX(0,MIN(E11,45)-F11)))</f>
      </c>
      <c r="I11" s="14">
        <f>IF(E11="","",IF(G11="Evet",0,MAX(0,E11-45)))</f>
      </c>
      <c r="J11" s="8">
        <f>IF(E11="","",IF(D11&gt;6,"Hafta tatili verilmemiş",IF(AND(G11="Evet",E11&gt;45),"Denkleştirme ortalamasını izleyin",IF(E11&gt;45,"Fazla çalışma var",IF(E11&gt;F11,"Fazla sürelerle çalışma","Normal")))))</f>
      </c>
      <c r="K11" s="16"/>
    </row>
    <row r="12" spans="1:11" x14ac:dyDescent="0.25">
      <c r="A12" s="18"/>
      <c r="B12" s="8">
        <f>IF(A12="","",IFERROR(VLOOKUP(A12,'Çalışanlar'!$A$6:$C$45,2,FALSE),"Listede yok"))</f>
      </c>
      <c r="C12" s="19"/>
      <c r="D12" s="15">
        <f>IF(OR(A12="",C12=""),"",COUNTIFS('Günlük Kayıt'!$B$6:$B$305,A12,'Günlük Kayıt'!$F$6:$F$305,C12,'Günlük Kayıt'!$L$6:$L$305,"&gt;0"))</f>
      </c>
      <c r="E12" s="14">
        <f>IF(OR(A12="",C12=""),"",SUMIFS('Günlük Kayıt'!$L$6:$L$305,'Günlük Kayıt'!$B$6:$B$305,A12,'Günlük Kayıt'!$F$6:$F$305,C12))</f>
      </c>
      <c r="F12" s="14">
        <f>IF(A12="","",IFERROR(IF(VLOOKUP(A12,'Çalışanlar'!$A$6:$E$45,4,FALSE)&gt;0,VLOOKUP(A12,'Çalışanlar'!$A$6:$E$45,4,FALSE),45),45))</f>
      </c>
      <c r="G12" s="8">
        <f>IF(A12="","",IFERROR(IF(VLOOKUP(A12,'Çalışanlar'!$A$6:$E$45,5,FALSE)="Evet","Evet","Hayır"),"Hayır"))</f>
      </c>
      <c r="H12" s="14">
        <f>IF(E12="","",IF(G12="Evet",0,MAX(0,MIN(E12,45)-F12)))</f>
      </c>
      <c r="I12" s="14">
        <f>IF(E12="","",IF(G12="Evet",0,MAX(0,E12-45)))</f>
      </c>
      <c r="J12" s="8">
        <f>IF(E12="","",IF(D12&gt;6,"Hafta tatili verilmemiş",IF(AND(G12="Evet",E12&gt;45),"Denkleştirme ortalamasını izleyin",IF(E12&gt;45,"Fazla çalışma var",IF(E12&gt;F12,"Fazla sürelerle çalışma","Normal")))))</f>
      </c>
      <c r="K12" s="16"/>
    </row>
    <row r="13" spans="1:11" x14ac:dyDescent="0.25">
      <c r="A13" s="18"/>
      <c r="B13" s="8">
        <f>IF(A13="","",IFERROR(VLOOKUP(A13,'Çalışanlar'!$A$6:$C$45,2,FALSE),"Listede yok"))</f>
      </c>
      <c r="C13" s="19"/>
      <c r="D13" s="15">
        <f>IF(OR(A13="",C13=""),"",COUNTIFS('Günlük Kayıt'!$B$6:$B$305,A13,'Günlük Kayıt'!$F$6:$F$305,C13,'Günlük Kayıt'!$L$6:$L$305,"&gt;0"))</f>
      </c>
      <c r="E13" s="14">
        <f>IF(OR(A13="",C13=""),"",SUMIFS('Günlük Kayıt'!$L$6:$L$305,'Günlük Kayıt'!$B$6:$B$305,A13,'Günlük Kayıt'!$F$6:$F$305,C13))</f>
      </c>
      <c r="F13" s="14">
        <f>IF(A13="","",IFERROR(IF(VLOOKUP(A13,'Çalışanlar'!$A$6:$E$45,4,FALSE)&gt;0,VLOOKUP(A13,'Çalışanlar'!$A$6:$E$45,4,FALSE),45),45))</f>
      </c>
      <c r="G13" s="8">
        <f>IF(A13="","",IFERROR(IF(VLOOKUP(A13,'Çalışanlar'!$A$6:$E$45,5,FALSE)="Evet","Evet","Hayır"),"Hayır"))</f>
      </c>
      <c r="H13" s="14">
        <f>IF(E13="","",IF(G13="Evet",0,MAX(0,MIN(E13,45)-F13)))</f>
      </c>
      <c r="I13" s="14">
        <f>IF(E13="","",IF(G13="Evet",0,MAX(0,E13-45)))</f>
      </c>
      <c r="J13" s="8">
        <f>IF(E13="","",IF(D13&gt;6,"Hafta tatili verilmemiş",IF(AND(G13="Evet",E13&gt;45),"Denkleştirme ortalamasını izleyin",IF(E13&gt;45,"Fazla çalışma var",IF(E13&gt;F13,"Fazla sürelerle çalışma","Normal")))))</f>
      </c>
      <c r="K13" s="16"/>
    </row>
    <row r="14" spans="1:11" x14ac:dyDescent="0.25">
      <c r="A14" s="18"/>
      <c r="B14" s="8">
        <f>IF(A14="","",IFERROR(VLOOKUP(A14,'Çalışanlar'!$A$6:$C$45,2,FALSE),"Listede yok"))</f>
      </c>
      <c r="C14" s="19"/>
      <c r="D14" s="15">
        <f>IF(OR(A14="",C14=""),"",COUNTIFS('Günlük Kayıt'!$B$6:$B$305,A14,'Günlük Kayıt'!$F$6:$F$305,C14,'Günlük Kayıt'!$L$6:$L$305,"&gt;0"))</f>
      </c>
      <c r="E14" s="14">
        <f>IF(OR(A14="",C14=""),"",SUMIFS('Günlük Kayıt'!$L$6:$L$305,'Günlük Kayıt'!$B$6:$B$305,A14,'Günlük Kayıt'!$F$6:$F$305,C14))</f>
      </c>
      <c r="F14" s="14">
        <f>IF(A14="","",IFERROR(IF(VLOOKUP(A14,'Çalışanlar'!$A$6:$E$45,4,FALSE)&gt;0,VLOOKUP(A14,'Çalışanlar'!$A$6:$E$45,4,FALSE),45),45))</f>
      </c>
      <c r="G14" s="8">
        <f>IF(A14="","",IFERROR(IF(VLOOKUP(A14,'Çalışanlar'!$A$6:$E$45,5,FALSE)="Evet","Evet","Hayır"),"Hayır"))</f>
      </c>
      <c r="H14" s="14">
        <f>IF(E14="","",IF(G14="Evet",0,MAX(0,MIN(E14,45)-F14)))</f>
      </c>
      <c r="I14" s="14">
        <f>IF(E14="","",IF(G14="Evet",0,MAX(0,E14-45)))</f>
      </c>
      <c r="J14" s="8">
        <f>IF(E14="","",IF(D14&gt;6,"Hafta tatili verilmemiş",IF(AND(G14="Evet",E14&gt;45),"Denkleştirme ortalamasını izleyin",IF(E14&gt;45,"Fazla çalışma var",IF(E14&gt;F14,"Fazla sürelerle çalışma","Normal")))))</f>
      </c>
      <c r="K14" s="16"/>
    </row>
    <row r="15" spans="1:11" x14ac:dyDescent="0.25">
      <c r="A15" s="18"/>
      <c r="B15" s="8">
        <f>IF(A15="","",IFERROR(VLOOKUP(A15,'Çalışanlar'!$A$6:$C$45,2,FALSE),"Listede yok"))</f>
      </c>
      <c r="C15" s="19"/>
      <c r="D15" s="15">
        <f>IF(OR(A15="",C15=""),"",COUNTIFS('Günlük Kayıt'!$B$6:$B$305,A15,'Günlük Kayıt'!$F$6:$F$305,C15,'Günlük Kayıt'!$L$6:$L$305,"&gt;0"))</f>
      </c>
      <c r="E15" s="14">
        <f>IF(OR(A15="",C15=""),"",SUMIFS('Günlük Kayıt'!$L$6:$L$305,'Günlük Kayıt'!$B$6:$B$305,A15,'Günlük Kayıt'!$F$6:$F$305,C15))</f>
      </c>
      <c r="F15" s="14">
        <f>IF(A15="","",IFERROR(IF(VLOOKUP(A15,'Çalışanlar'!$A$6:$E$45,4,FALSE)&gt;0,VLOOKUP(A15,'Çalışanlar'!$A$6:$E$45,4,FALSE),45),45))</f>
      </c>
      <c r="G15" s="8">
        <f>IF(A15="","",IFERROR(IF(VLOOKUP(A15,'Çalışanlar'!$A$6:$E$45,5,FALSE)="Evet","Evet","Hayır"),"Hayır"))</f>
      </c>
      <c r="H15" s="14">
        <f>IF(E15="","",IF(G15="Evet",0,MAX(0,MIN(E15,45)-F15)))</f>
      </c>
      <c r="I15" s="14">
        <f>IF(E15="","",IF(G15="Evet",0,MAX(0,E15-45)))</f>
      </c>
      <c r="J15" s="8">
        <f>IF(E15="","",IF(D15&gt;6,"Hafta tatili verilmemiş",IF(AND(G15="Evet",E15&gt;45),"Denkleştirme ortalamasını izleyin",IF(E15&gt;45,"Fazla çalışma var",IF(E15&gt;F15,"Fazla sürelerle çalışma","Normal")))))</f>
      </c>
      <c r="K15" s="16"/>
    </row>
    <row r="16" spans="1:11" x14ac:dyDescent="0.25">
      <c r="A16" s="18"/>
      <c r="B16" s="8">
        <f>IF(A16="","",IFERROR(VLOOKUP(A16,'Çalışanlar'!$A$6:$C$45,2,FALSE),"Listede yok"))</f>
      </c>
      <c r="C16" s="19"/>
      <c r="D16" s="15">
        <f>IF(OR(A16="",C16=""),"",COUNTIFS('Günlük Kayıt'!$B$6:$B$305,A16,'Günlük Kayıt'!$F$6:$F$305,C16,'Günlük Kayıt'!$L$6:$L$305,"&gt;0"))</f>
      </c>
      <c r="E16" s="14">
        <f>IF(OR(A16="",C16=""),"",SUMIFS('Günlük Kayıt'!$L$6:$L$305,'Günlük Kayıt'!$B$6:$B$305,A16,'Günlük Kayıt'!$F$6:$F$305,C16))</f>
      </c>
      <c r="F16" s="14">
        <f>IF(A16="","",IFERROR(IF(VLOOKUP(A16,'Çalışanlar'!$A$6:$E$45,4,FALSE)&gt;0,VLOOKUP(A16,'Çalışanlar'!$A$6:$E$45,4,FALSE),45),45))</f>
      </c>
      <c r="G16" s="8">
        <f>IF(A16="","",IFERROR(IF(VLOOKUP(A16,'Çalışanlar'!$A$6:$E$45,5,FALSE)="Evet","Evet","Hayır"),"Hayır"))</f>
      </c>
      <c r="H16" s="14">
        <f>IF(E16="","",IF(G16="Evet",0,MAX(0,MIN(E16,45)-F16)))</f>
      </c>
      <c r="I16" s="14">
        <f>IF(E16="","",IF(G16="Evet",0,MAX(0,E16-45)))</f>
      </c>
      <c r="J16" s="8">
        <f>IF(E16="","",IF(D16&gt;6,"Hafta tatili verilmemiş",IF(AND(G16="Evet",E16&gt;45),"Denkleştirme ortalamasını izleyin",IF(E16&gt;45,"Fazla çalışma var",IF(E16&gt;F16,"Fazla sürelerle çalışma","Normal")))))</f>
      </c>
      <c r="K16" s="16"/>
    </row>
    <row r="17" spans="1:11" x14ac:dyDescent="0.25">
      <c r="A17" s="18"/>
      <c r="B17" s="8">
        <f>IF(A17="","",IFERROR(VLOOKUP(A17,'Çalışanlar'!$A$6:$C$45,2,FALSE),"Listede yok"))</f>
      </c>
      <c r="C17" s="19"/>
      <c r="D17" s="15">
        <f>IF(OR(A17="",C17=""),"",COUNTIFS('Günlük Kayıt'!$B$6:$B$305,A17,'Günlük Kayıt'!$F$6:$F$305,C17,'Günlük Kayıt'!$L$6:$L$305,"&gt;0"))</f>
      </c>
      <c r="E17" s="14">
        <f>IF(OR(A17="",C17=""),"",SUMIFS('Günlük Kayıt'!$L$6:$L$305,'Günlük Kayıt'!$B$6:$B$305,A17,'Günlük Kayıt'!$F$6:$F$305,C17))</f>
      </c>
      <c r="F17" s="14">
        <f>IF(A17="","",IFERROR(IF(VLOOKUP(A17,'Çalışanlar'!$A$6:$E$45,4,FALSE)&gt;0,VLOOKUP(A17,'Çalışanlar'!$A$6:$E$45,4,FALSE),45),45))</f>
      </c>
      <c r="G17" s="8">
        <f>IF(A17="","",IFERROR(IF(VLOOKUP(A17,'Çalışanlar'!$A$6:$E$45,5,FALSE)="Evet","Evet","Hayır"),"Hayır"))</f>
      </c>
      <c r="H17" s="14">
        <f>IF(E17="","",IF(G17="Evet",0,MAX(0,MIN(E17,45)-F17)))</f>
      </c>
      <c r="I17" s="14">
        <f>IF(E17="","",IF(G17="Evet",0,MAX(0,E17-45)))</f>
      </c>
      <c r="J17" s="8">
        <f>IF(E17="","",IF(D17&gt;6,"Hafta tatili verilmemiş",IF(AND(G17="Evet",E17&gt;45),"Denkleştirme ortalamasını izleyin",IF(E17&gt;45,"Fazla çalışma var",IF(E17&gt;F17,"Fazla sürelerle çalışma","Normal")))))</f>
      </c>
      <c r="K17" s="16"/>
    </row>
    <row r="18" spans="1:11" x14ac:dyDescent="0.25">
      <c r="A18" s="18"/>
      <c r="B18" s="8">
        <f>IF(A18="","",IFERROR(VLOOKUP(A18,'Çalışanlar'!$A$6:$C$45,2,FALSE),"Listede yok"))</f>
      </c>
      <c r="C18" s="19"/>
      <c r="D18" s="15">
        <f>IF(OR(A18="",C18=""),"",COUNTIFS('Günlük Kayıt'!$B$6:$B$305,A18,'Günlük Kayıt'!$F$6:$F$305,C18,'Günlük Kayıt'!$L$6:$L$305,"&gt;0"))</f>
      </c>
      <c r="E18" s="14">
        <f>IF(OR(A18="",C18=""),"",SUMIFS('Günlük Kayıt'!$L$6:$L$305,'Günlük Kayıt'!$B$6:$B$305,A18,'Günlük Kayıt'!$F$6:$F$305,C18))</f>
      </c>
      <c r="F18" s="14">
        <f>IF(A18="","",IFERROR(IF(VLOOKUP(A18,'Çalışanlar'!$A$6:$E$45,4,FALSE)&gt;0,VLOOKUP(A18,'Çalışanlar'!$A$6:$E$45,4,FALSE),45),45))</f>
      </c>
      <c r="G18" s="8">
        <f>IF(A18="","",IFERROR(IF(VLOOKUP(A18,'Çalışanlar'!$A$6:$E$45,5,FALSE)="Evet","Evet","Hayır"),"Hayır"))</f>
      </c>
      <c r="H18" s="14">
        <f>IF(E18="","",IF(G18="Evet",0,MAX(0,MIN(E18,45)-F18)))</f>
      </c>
      <c r="I18" s="14">
        <f>IF(E18="","",IF(G18="Evet",0,MAX(0,E18-45)))</f>
      </c>
      <c r="J18" s="8">
        <f>IF(E18="","",IF(D18&gt;6,"Hafta tatili verilmemiş",IF(AND(G18="Evet",E18&gt;45),"Denkleştirme ortalamasını izleyin",IF(E18&gt;45,"Fazla çalışma var",IF(E18&gt;F18,"Fazla sürelerle çalışma","Normal")))))</f>
      </c>
      <c r="K18" s="16"/>
    </row>
    <row r="19" spans="1:11" x14ac:dyDescent="0.25">
      <c r="A19" s="18"/>
      <c r="B19" s="8">
        <f>IF(A19="","",IFERROR(VLOOKUP(A19,'Çalışanlar'!$A$6:$C$45,2,FALSE),"Listede yok"))</f>
      </c>
      <c r="C19" s="19"/>
      <c r="D19" s="15">
        <f>IF(OR(A19="",C19=""),"",COUNTIFS('Günlük Kayıt'!$B$6:$B$305,A19,'Günlük Kayıt'!$F$6:$F$305,C19,'Günlük Kayıt'!$L$6:$L$305,"&gt;0"))</f>
      </c>
      <c r="E19" s="14">
        <f>IF(OR(A19="",C19=""),"",SUMIFS('Günlük Kayıt'!$L$6:$L$305,'Günlük Kayıt'!$B$6:$B$305,A19,'Günlük Kayıt'!$F$6:$F$305,C19))</f>
      </c>
      <c r="F19" s="14">
        <f>IF(A19="","",IFERROR(IF(VLOOKUP(A19,'Çalışanlar'!$A$6:$E$45,4,FALSE)&gt;0,VLOOKUP(A19,'Çalışanlar'!$A$6:$E$45,4,FALSE),45),45))</f>
      </c>
      <c r="G19" s="8">
        <f>IF(A19="","",IFERROR(IF(VLOOKUP(A19,'Çalışanlar'!$A$6:$E$45,5,FALSE)="Evet","Evet","Hayır"),"Hayır"))</f>
      </c>
      <c r="H19" s="14">
        <f>IF(E19="","",IF(G19="Evet",0,MAX(0,MIN(E19,45)-F19)))</f>
      </c>
      <c r="I19" s="14">
        <f>IF(E19="","",IF(G19="Evet",0,MAX(0,E19-45)))</f>
      </c>
      <c r="J19" s="8">
        <f>IF(E19="","",IF(D19&gt;6,"Hafta tatili verilmemiş",IF(AND(G19="Evet",E19&gt;45),"Denkleştirme ortalamasını izleyin",IF(E19&gt;45,"Fazla çalışma var",IF(E19&gt;F19,"Fazla sürelerle çalışma","Normal")))))</f>
      </c>
      <c r="K19" s="16"/>
    </row>
    <row r="20" spans="1:11" x14ac:dyDescent="0.25">
      <c r="A20" s="18"/>
      <c r="B20" s="8">
        <f>IF(A20="","",IFERROR(VLOOKUP(A20,'Çalışanlar'!$A$6:$C$45,2,FALSE),"Listede yok"))</f>
      </c>
      <c r="C20" s="19"/>
      <c r="D20" s="15">
        <f>IF(OR(A20="",C20=""),"",COUNTIFS('Günlük Kayıt'!$B$6:$B$305,A20,'Günlük Kayıt'!$F$6:$F$305,C20,'Günlük Kayıt'!$L$6:$L$305,"&gt;0"))</f>
      </c>
      <c r="E20" s="14">
        <f>IF(OR(A20="",C20=""),"",SUMIFS('Günlük Kayıt'!$L$6:$L$305,'Günlük Kayıt'!$B$6:$B$305,A20,'Günlük Kayıt'!$F$6:$F$305,C20))</f>
      </c>
      <c r="F20" s="14">
        <f>IF(A20="","",IFERROR(IF(VLOOKUP(A20,'Çalışanlar'!$A$6:$E$45,4,FALSE)&gt;0,VLOOKUP(A20,'Çalışanlar'!$A$6:$E$45,4,FALSE),45),45))</f>
      </c>
      <c r="G20" s="8">
        <f>IF(A20="","",IFERROR(IF(VLOOKUP(A20,'Çalışanlar'!$A$6:$E$45,5,FALSE)="Evet","Evet","Hayır"),"Hayır"))</f>
      </c>
      <c r="H20" s="14">
        <f>IF(E20="","",IF(G20="Evet",0,MAX(0,MIN(E20,45)-F20)))</f>
      </c>
      <c r="I20" s="14">
        <f>IF(E20="","",IF(G20="Evet",0,MAX(0,E20-45)))</f>
      </c>
      <c r="J20" s="8">
        <f>IF(E20="","",IF(D20&gt;6,"Hafta tatili verilmemiş",IF(AND(G20="Evet",E20&gt;45),"Denkleştirme ortalamasını izleyin",IF(E20&gt;45,"Fazla çalışma var",IF(E20&gt;F20,"Fazla sürelerle çalışma","Normal")))))</f>
      </c>
      <c r="K20" s="16"/>
    </row>
    <row r="21" spans="1:11" x14ac:dyDescent="0.25">
      <c r="A21" s="18"/>
      <c r="B21" s="8">
        <f>IF(A21="","",IFERROR(VLOOKUP(A21,'Çalışanlar'!$A$6:$C$45,2,FALSE),"Listede yok"))</f>
      </c>
      <c r="C21" s="19"/>
      <c r="D21" s="15">
        <f>IF(OR(A21="",C21=""),"",COUNTIFS('Günlük Kayıt'!$B$6:$B$305,A21,'Günlük Kayıt'!$F$6:$F$305,C21,'Günlük Kayıt'!$L$6:$L$305,"&gt;0"))</f>
      </c>
      <c r="E21" s="14">
        <f>IF(OR(A21="",C21=""),"",SUMIFS('Günlük Kayıt'!$L$6:$L$305,'Günlük Kayıt'!$B$6:$B$305,A21,'Günlük Kayıt'!$F$6:$F$305,C21))</f>
      </c>
      <c r="F21" s="14">
        <f>IF(A21="","",IFERROR(IF(VLOOKUP(A21,'Çalışanlar'!$A$6:$E$45,4,FALSE)&gt;0,VLOOKUP(A21,'Çalışanlar'!$A$6:$E$45,4,FALSE),45),45))</f>
      </c>
      <c r="G21" s="8">
        <f>IF(A21="","",IFERROR(IF(VLOOKUP(A21,'Çalışanlar'!$A$6:$E$45,5,FALSE)="Evet","Evet","Hayır"),"Hayır"))</f>
      </c>
      <c r="H21" s="14">
        <f>IF(E21="","",IF(G21="Evet",0,MAX(0,MIN(E21,45)-F21)))</f>
      </c>
      <c r="I21" s="14">
        <f>IF(E21="","",IF(G21="Evet",0,MAX(0,E21-45)))</f>
      </c>
      <c r="J21" s="8">
        <f>IF(E21="","",IF(D21&gt;6,"Hafta tatili verilmemiş",IF(AND(G21="Evet",E21&gt;45),"Denkleştirme ortalamasını izleyin",IF(E21&gt;45,"Fazla çalışma var",IF(E21&gt;F21,"Fazla sürelerle çalışma","Normal")))))</f>
      </c>
      <c r="K21" s="16"/>
    </row>
    <row r="22" spans="1:11" x14ac:dyDescent="0.25">
      <c r="A22" s="18"/>
      <c r="B22" s="8">
        <f>IF(A22="","",IFERROR(VLOOKUP(A22,'Çalışanlar'!$A$6:$C$45,2,FALSE),"Listede yok"))</f>
      </c>
      <c r="C22" s="19"/>
      <c r="D22" s="15">
        <f>IF(OR(A22="",C22=""),"",COUNTIFS('Günlük Kayıt'!$B$6:$B$305,A22,'Günlük Kayıt'!$F$6:$F$305,C22,'Günlük Kayıt'!$L$6:$L$305,"&gt;0"))</f>
      </c>
      <c r="E22" s="14">
        <f>IF(OR(A22="",C22=""),"",SUMIFS('Günlük Kayıt'!$L$6:$L$305,'Günlük Kayıt'!$B$6:$B$305,A22,'Günlük Kayıt'!$F$6:$F$305,C22))</f>
      </c>
      <c r="F22" s="14">
        <f>IF(A22="","",IFERROR(IF(VLOOKUP(A22,'Çalışanlar'!$A$6:$E$45,4,FALSE)&gt;0,VLOOKUP(A22,'Çalışanlar'!$A$6:$E$45,4,FALSE),45),45))</f>
      </c>
      <c r="G22" s="8">
        <f>IF(A22="","",IFERROR(IF(VLOOKUP(A22,'Çalışanlar'!$A$6:$E$45,5,FALSE)="Evet","Evet","Hayır"),"Hayır"))</f>
      </c>
      <c r="H22" s="14">
        <f>IF(E22="","",IF(G22="Evet",0,MAX(0,MIN(E22,45)-F22)))</f>
      </c>
      <c r="I22" s="14">
        <f>IF(E22="","",IF(G22="Evet",0,MAX(0,E22-45)))</f>
      </c>
      <c r="J22" s="8">
        <f>IF(E22="","",IF(D22&gt;6,"Hafta tatili verilmemiş",IF(AND(G22="Evet",E22&gt;45),"Denkleştirme ortalamasını izleyin",IF(E22&gt;45,"Fazla çalışma var",IF(E22&gt;F22,"Fazla sürelerle çalışma","Normal")))))</f>
      </c>
      <c r="K22" s="16"/>
    </row>
    <row r="23" spans="1:11" x14ac:dyDescent="0.25">
      <c r="A23" s="18"/>
      <c r="B23" s="8">
        <f>IF(A23="","",IFERROR(VLOOKUP(A23,'Çalışanlar'!$A$6:$C$45,2,FALSE),"Listede yok"))</f>
      </c>
      <c r="C23" s="19"/>
      <c r="D23" s="15">
        <f>IF(OR(A23="",C23=""),"",COUNTIFS('Günlük Kayıt'!$B$6:$B$305,A23,'Günlük Kayıt'!$F$6:$F$305,C23,'Günlük Kayıt'!$L$6:$L$305,"&gt;0"))</f>
      </c>
      <c r="E23" s="14">
        <f>IF(OR(A23="",C23=""),"",SUMIFS('Günlük Kayıt'!$L$6:$L$305,'Günlük Kayıt'!$B$6:$B$305,A23,'Günlük Kayıt'!$F$6:$F$305,C23))</f>
      </c>
      <c r="F23" s="14">
        <f>IF(A23="","",IFERROR(IF(VLOOKUP(A23,'Çalışanlar'!$A$6:$E$45,4,FALSE)&gt;0,VLOOKUP(A23,'Çalışanlar'!$A$6:$E$45,4,FALSE),45),45))</f>
      </c>
      <c r="G23" s="8">
        <f>IF(A23="","",IFERROR(IF(VLOOKUP(A23,'Çalışanlar'!$A$6:$E$45,5,FALSE)="Evet","Evet","Hayır"),"Hayır"))</f>
      </c>
      <c r="H23" s="14">
        <f>IF(E23="","",IF(G23="Evet",0,MAX(0,MIN(E23,45)-F23)))</f>
      </c>
      <c r="I23" s="14">
        <f>IF(E23="","",IF(G23="Evet",0,MAX(0,E23-45)))</f>
      </c>
      <c r="J23" s="8">
        <f>IF(E23="","",IF(D23&gt;6,"Hafta tatili verilmemiş",IF(AND(G23="Evet",E23&gt;45),"Denkleştirme ortalamasını izleyin",IF(E23&gt;45,"Fazla çalışma var",IF(E23&gt;F23,"Fazla sürelerle çalışma","Normal")))))</f>
      </c>
      <c r="K23" s="16"/>
    </row>
    <row r="24" spans="1:11" x14ac:dyDescent="0.25">
      <c r="A24" s="18"/>
      <c r="B24" s="8">
        <f>IF(A24="","",IFERROR(VLOOKUP(A24,'Çalışanlar'!$A$6:$C$45,2,FALSE),"Listede yok"))</f>
      </c>
      <c r="C24" s="19"/>
      <c r="D24" s="15">
        <f>IF(OR(A24="",C24=""),"",COUNTIFS('Günlük Kayıt'!$B$6:$B$305,A24,'Günlük Kayıt'!$F$6:$F$305,C24,'Günlük Kayıt'!$L$6:$L$305,"&gt;0"))</f>
      </c>
      <c r="E24" s="14">
        <f>IF(OR(A24="",C24=""),"",SUMIFS('Günlük Kayıt'!$L$6:$L$305,'Günlük Kayıt'!$B$6:$B$305,A24,'Günlük Kayıt'!$F$6:$F$305,C24))</f>
      </c>
      <c r="F24" s="14">
        <f>IF(A24="","",IFERROR(IF(VLOOKUP(A24,'Çalışanlar'!$A$6:$E$45,4,FALSE)&gt;0,VLOOKUP(A24,'Çalışanlar'!$A$6:$E$45,4,FALSE),45),45))</f>
      </c>
      <c r="G24" s="8">
        <f>IF(A24="","",IFERROR(IF(VLOOKUP(A24,'Çalışanlar'!$A$6:$E$45,5,FALSE)="Evet","Evet","Hayır"),"Hayır"))</f>
      </c>
      <c r="H24" s="14">
        <f>IF(E24="","",IF(G24="Evet",0,MAX(0,MIN(E24,45)-F24)))</f>
      </c>
      <c r="I24" s="14">
        <f>IF(E24="","",IF(G24="Evet",0,MAX(0,E24-45)))</f>
      </c>
      <c r="J24" s="8">
        <f>IF(E24="","",IF(D24&gt;6,"Hafta tatili verilmemiş",IF(AND(G24="Evet",E24&gt;45),"Denkleştirme ortalamasını izleyin",IF(E24&gt;45,"Fazla çalışma var",IF(E24&gt;F24,"Fazla sürelerle çalışma","Normal")))))</f>
      </c>
      <c r="K24" s="16"/>
    </row>
    <row r="25" spans="1:11" x14ac:dyDescent="0.25">
      <c r="A25" s="18"/>
      <c r="B25" s="8">
        <f>IF(A25="","",IFERROR(VLOOKUP(A25,'Çalışanlar'!$A$6:$C$45,2,FALSE),"Listede yok"))</f>
      </c>
      <c r="C25" s="19"/>
      <c r="D25" s="15">
        <f>IF(OR(A25="",C25=""),"",COUNTIFS('Günlük Kayıt'!$B$6:$B$305,A25,'Günlük Kayıt'!$F$6:$F$305,C25,'Günlük Kayıt'!$L$6:$L$305,"&gt;0"))</f>
      </c>
      <c r="E25" s="14">
        <f>IF(OR(A25="",C25=""),"",SUMIFS('Günlük Kayıt'!$L$6:$L$305,'Günlük Kayıt'!$B$6:$B$305,A25,'Günlük Kayıt'!$F$6:$F$305,C25))</f>
      </c>
      <c r="F25" s="14">
        <f>IF(A25="","",IFERROR(IF(VLOOKUP(A25,'Çalışanlar'!$A$6:$E$45,4,FALSE)&gt;0,VLOOKUP(A25,'Çalışanlar'!$A$6:$E$45,4,FALSE),45),45))</f>
      </c>
      <c r="G25" s="8">
        <f>IF(A25="","",IFERROR(IF(VLOOKUP(A25,'Çalışanlar'!$A$6:$E$45,5,FALSE)="Evet","Evet","Hayır"),"Hayır"))</f>
      </c>
      <c r="H25" s="14">
        <f>IF(E25="","",IF(G25="Evet",0,MAX(0,MIN(E25,45)-F25)))</f>
      </c>
      <c r="I25" s="14">
        <f>IF(E25="","",IF(G25="Evet",0,MAX(0,E25-45)))</f>
      </c>
      <c r="J25" s="8">
        <f>IF(E25="","",IF(D25&gt;6,"Hafta tatili verilmemiş",IF(AND(G25="Evet",E25&gt;45),"Denkleştirme ortalamasını izleyin",IF(E25&gt;45,"Fazla çalışma var",IF(E25&gt;F25,"Fazla sürelerle çalışma","Normal")))))</f>
      </c>
      <c r="K25" s="16"/>
    </row>
    <row r="26" spans="1:11" x14ac:dyDescent="0.25">
      <c r="A26" s="18"/>
      <c r="B26" s="8">
        <f>IF(A26="","",IFERROR(VLOOKUP(A26,'Çalışanlar'!$A$6:$C$45,2,FALSE),"Listede yok"))</f>
      </c>
      <c r="C26" s="19"/>
      <c r="D26" s="15">
        <f>IF(OR(A26="",C26=""),"",COUNTIFS('Günlük Kayıt'!$B$6:$B$305,A26,'Günlük Kayıt'!$F$6:$F$305,C26,'Günlük Kayıt'!$L$6:$L$305,"&gt;0"))</f>
      </c>
      <c r="E26" s="14">
        <f>IF(OR(A26="",C26=""),"",SUMIFS('Günlük Kayıt'!$L$6:$L$305,'Günlük Kayıt'!$B$6:$B$305,A26,'Günlük Kayıt'!$F$6:$F$305,C26))</f>
      </c>
      <c r="F26" s="14">
        <f>IF(A26="","",IFERROR(IF(VLOOKUP(A26,'Çalışanlar'!$A$6:$E$45,4,FALSE)&gt;0,VLOOKUP(A26,'Çalışanlar'!$A$6:$E$45,4,FALSE),45),45))</f>
      </c>
      <c r="G26" s="8">
        <f>IF(A26="","",IFERROR(IF(VLOOKUP(A26,'Çalışanlar'!$A$6:$E$45,5,FALSE)="Evet","Evet","Hayır"),"Hayır"))</f>
      </c>
      <c r="H26" s="14">
        <f>IF(E26="","",IF(G26="Evet",0,MAX(0,MIN(E26,45)-F26)))</f>
      </c>
      <c r="I26" s="14">
        <f>IF(E26="","",IF(G26="Evet",0,MAX(0,E26-45)))</f>
      </c>
      <c r="J26" s="8">
        <f>IF(E26="","",IF(D26&gt;6,"Hafta tatili verilmemiş",IF(AND(G26="Evet",E26&gt;45),"Denkleştirme ortalamasını izleyin",IF(E26&gt;45,"Fazla çalışma var",IF(E26&gt;F26,"Fazla sürelerle çalışma","Normal")))))</f>
      </c>
      <c r="K26" s="16"/>
    </row>
    <row r="27" spans="1:11" x14ac:dyDescent="0.25">
      <c r="A27" s="18"/>
      <c r="B27" s="8">
        <f>IF(A27="","",IFERROR(VLOOKUP(A27,'Çalışanlar'!$A$6:$C$45,2,FALSE),"Listede yok"))</f>
      </c>
      <c r="C27" s="19"/>
      <c r="D27" s="15">
        <f>IF(OR(A27="",C27=""),"",COUNTIFS('Günlük Kayıt'!$B$6:$B$305,A27,'Günlük Kayıt'!$F$6:$F$305,C27,'Günlük Kayıt'!$L$6:$L$305,"&gt;0"))</f>
      </c>
      <c r="E27" s="14">
        <f>IF(OR(A27="",C27=""),"",SUMIFS('Günlük Kayıt'!$L$6:$L$305,'Günlük Kayıt'!$B$6:$B$305,A27,'Günlük Kayıt'!$F$6:$F$305,C27))</f>
      </c>
      <c r="F27" s="14">
        <f>IF(A27="","",IFERROR(IF(VLOOKUP(A27,'Çalışanlar'!$A$6:$E$45,4,FALSE)&gt;0,VLOOKUP(A27,'Çalışanlar'!$A$6:$E$45,4,FALSE),45),45))</f>
      </c>
      <c r="G27" s="8">
        <f>IF(A27="","",IFERROR(IF(VLOOKUP(A27,'Çalışanlar'!$A$6:$E$45,5,FALSE)="Evet","Evet","Hayır"),"Hayır"))</f>
      </c>
      <c r="H27" s="14">
        <f>IF(E27="","",IF(G27="Evet",0,MAX(0,MIN(E27,45)-F27)))</f>
      </c>
      <c r="I27" s="14">
        <f>IF(E27="","",IF(G27="Evet",0,MAX(0,E27-45)))</f>
      </c>
      <c r="J27" s="8">
        <f>IF(E27="","",IF(D27&gt;6,"Hafta tatili verilmemiş",IF(AND(G27="Evet",E27&gt;45),"Denkleştirme ortalamasını izleyin",IF(E27&gt;45,"Fazla çalışma var",IF(E27&gt;F27,"Fazla sürelerle çalışma","Normal")))))</f>
      </c>
      <c r="K27" s="16"/>
    </row>
    <row r="28" spans="1:11" x14ac:dyDescent="0.25">
      <c r="A28" s="18"/>
      <c r="B28" s="8">
        <f>IF(A28="","",IFERROR(VLOOKUP(A28,'Çalışanlar'!$A$6:$C$45,2,FALSE),"Listede yok"))</f>
      </c>
      <c r="C28" s="19"/>
      <c r="D28" s="15">
        <f>IF(OR(A28="",C28=""),"",COUNTIFS('Günlük Kayıt'!$B$6:$B$305,A28,'Günlük Kayıt'!$F$6:$F$305,C28,'Günlük Kayıt'!$L$6:$L$305,"&gt;0"))</f>
      </c>
      <c r="E28" s="14">
        <f>IF(OR(A28="",C28=""),"",SUMIFS('Günlük Kayıt'!$L$6:$L$305,'Günlük Kayıt'!$B$6:$B$305,A28,'Günlük Kayıt'!$F$6:$F$305,C28))</f>
      </c>
      <c r="F28" s="14">
        <f>IF(A28="","",IFERROR(IF(VLOOKUP(A28,'Çalışanlar'!$A$6:$E$45,4,FALSE)&gt;0,VLOOKUP(A28,'Çalışanlar'!$A$6:$E$45,4,FALSE),45),45))</f>
      </c>
      <c r="G28" s="8">
        <f>IF(A28="","",IFERROR(IF(VLOOKUP(A28,'Çalışanlar'!$A$6:$E$45,5,FALSE)="Evet","Evet","Hayır"),"Hayır"))</f>
      </c>
      <c r="H28" s="14">
        <f>IF(E28="","",IF(G28="Evet",0,MAX(0,MIN(E28,45)-F28)))</f>
      </c>
      <c r="I28" s="14">
        <f>IF(E28="","",IF(G28="Evet",0,MAX(0,E28-45)))</f>
      </c>
      <c r="J28" s="8">
        <f>IF(E28="","",IF(D28&gt;6,"Hafta tatili verilmemiş",IF(AND(G28="Evet",E28&gt;45),"Denkleştirme ortalamasını izleyin",IF(E28&gt;45,"Fazla çalışma var",IF(E28&gt;F28,"Fazla sürelerle çalışma","Normal")))))</f>
      </c>
      <c r="K28" s="16"/>
    </row>
    <row r="29" spans="1:11" x14ac:dyDescent="0.25">
      <c r="A29" s="18"/>
      <c r="B29" s="8">
        <f>IF(A29="","",IFERROR(VLOOKUP(A29,'Çalışanlar'!$A$6:$C$45,2,FALSE),"Listede yok"))</f>
      </c>
      <c r="C29" s="19"/>
      <c r="D29" s="15">
        <f>IF(OR(A29="",C29=""),"",COUNTIFS('Günlük Kayıt'!$B$6:$B$305,A29,'Günlük Kayıt'!$F$6:$F$305,C29,'Günlük Kayıt'!$L$6:$L$305,"&gt;0"))</f>
      </c>
      <c r="E29" s="14">
        <f>IF(OR(A29="",C29=""),"",SUMIFS('Günlük Kayıt'!$L$6:$L$305,'Günlük Kayıt'!$B$6:$B$305,A29,'Günlük Kayıt'!$F$6:$F$305,C29))</f>
      </c>
      <c r="F29" s="14">
        <f>IF(A29="","",IFERROR(IF(VLOOKUP(A29,'Çalışanlar'!$A$6:$E$45,4,FALSE)&gt;0,VLOOKUP(A29,'Çalışanlar'!$A$6:$E$45,4,FALSE),45),45))</f>
      </c>
      <c r="G29" s="8">
        <f>IF(A29="","",IFERROR(IF(VLOOKUP(A29,'Çalışanlar'!$A$6:$E$45,5,FALSE)="Evet","Evet","Hayır"),"Hayır"))</f>
      </c>
      <c r="H29" s="14">
        <f>IF(E29="","",IF(G29="Evet",0,MAX(0,MIN(E29,45)-F29)))</f>
      </c>
      <c r="I29" s="14">
        <f>IF(E29="","",IF(G29="Evet",0,MAX(0,E29-45)))</f>
      </c>
      <c r="J29" s="8">
        <f>IF(E29="","",IF(D29&gt;6,"Hafta tatili verilmemiş",IF(AND(G29="Evet",E29&gt;45),"Denkleştirme ortalamasını izleyin",IF(E29&gt;45,"Fazla çalışma var",IF(E29&gt;F29,"Fazla sürelerle çalışma","Normal")))))</f>
      </c>
      <c r="K29" s="16"/>
    </row>
    <row r="30" spans="1:11" x14ac:dyDescent="0.25">
      <c r="A30" s="18"/>
      <c r="B30" s="8">
        <f>IF(A30="","",IFERROR(VLOOKUP(A30,'Çalışanlar'!$A$6:$C$45,2,FALSE),"Listede yok"))</f>
      </c>
      <c r="C30" s="19"/>
      <c r="D30" s="15">
        <f>IF(OR(A30="",C30=""),"",COUNTIFS('Günlük Kayıt'!$B$6:$B$305,A30,'Günlük Kayıt'!$F$6:$F$305,C30,'Günlük Kayıt'!$L$6:$L$305,"&gt;0"))</f>
      </c>
      <c r="E30" s="14">
        <f>IF(OR(A30="",C30=""),"",SUMIFS('Günlük Kayıt'!$L$6:$L$305,'Günlük Kayıt'!$B$6:$B$305,A30,'Günlük Kayıt'!$F$6:$F$305,C30))</f>
      </c>
      <c r="F30" s="14">
        <f>IF(A30="","",IFERROR(IF(VLOOKUP(A30,'Çalışanlar'!$A$6:$E$45,4,FALSE)&gt;0,VLOOKUP(A30,'Çalışanlar'!$A$6:$E$45,4,FALSE),45),45))</f>
      </c>
      <c r="G30" s="8">
        <f>IF(A30="","",IFERROR(IF(VLOOKUP(A30,'Çalışanlar'!$A$6:$E$45,5,FALSE)="Evet","Evet","Hayır"),"Hayır"))</f>
      </c>
      <c r="H30" s="14">
        <f>IF(E30="","",IF(G30="Evet",0,MAX(0,MIN(E30,45)-F30)))</f>
      </c>
      <c r="I30" s="14">
        <f>IF(E30="","",IF(G30="Evet",0,MAX(0,E30-45)))</f>
      </c>
      <c r="J30" s="8">
        <f>IF(E30="","",IF(D30&gt;6,"Hafta tatili verilmemiş",IF(AND(G30="Evet",E30&gt;45),"Denkleştirme ortalamasını izleyin",IF(E30&gt;45,"Fazla çalışma var",IF(E30&gt;F30,"Fazla sürelerle çalışma","Normal")))))</f>
      </c>
      <c r="K30" s="16"/>
    </row>
    <row r="31" spans="1:11" x14ac:dyDescent="0.25">
      <c r="A31" s="18"/>
      <c r="B31" s="8">
        <f>IF(A31="","",IFERROR(VLOOKUP(A31,'Çalışanlar'!$A$6:$C$45,2,FALSE),"Listede yok"))</f>
      </c>
      <c r="C31" s="19"/>
      <c r="D31" s="15">
        <f>IF(OR(A31="",C31=""),"",COUNTIFS('Günlük Kayıt'!$B$6:$B$305,A31,'Günlük Kayıt'!$F$6:$F$305,C31,'Günlük Kayıt'!$L$6:$L$305,"&gt;0"))</f>
      </c>
      <c r="E31" s="14">
        <f>IF(OR(A31="",C31=""),"",SUMIFS('Günlük Kayıt'!$L$6:$L$305,'Günlük Kayıt'!$B$6:$B$305,A31,'Günlük Kayıt'!$F$6:$F$305,C31))</f>
      </c>
      <c r="F31" s="14">
        <f>IF(A31="","",IFERROR(IF(VLOOKUP(A31,'Çalışanlar'!$A$6:$E$45,4,FALSE)&gt;0,VLOOKUP(A31,'Çalışanlar'!$A$6:$E$45,4,FALSE),45),45))</f>
      </c>
      <c r="G31" s="8">
        <f>IF(A31="","",IFERROR(IF(VLOOKUP(A31,'Çalışanlar'!$A$6:$E$45,5,FALSE)="Evet","Evet","Hayır"),"Hayır"))</f>
      </c>
      <c r="H31" s="14">
        <f>IF(E31="","",IF(G31="Evet",0,MAX(0,MIN(E31,45)-F31)))</f>
      </c>
      <c r="I31" s="14">
        <f>IF(E31="","",IF(G31="Evet",0,MAX(0,E31-45)))</f>
      </c>
      <c r="J31" s="8">
        <f>IF(E31="","",IF(D31&gt;6,"Hafta tatili verilmemiş",IF(AND(G31="Evet",E31&gt;45),"Denkleştirme ortalamasını izleyin",IF(E31&gt;45,"Fazla çalışma var",IF(E31&gt;F31,"Fazla sürelerle çalışma","Normal")))))</f>
      </c>
      <c r="K31" s="16"/>
    </row>
    <row r="32" spans="1:11" x14ac:dyDescent="0.25">
      <c r="A32" s="18"/>
      <c r="B32" s="8">
        <f>IF(A32="","",IFERROR(VLOOKUP(A32,'Çalışanlar'!$A$6:$C$45,2,FALSE),"Listede yok"))</f>
      </c>
      <c r="C32" s="19"/>
      <c r="D32" s="15">
        <f>IF(OR(A32="",C32=""),"",COUNTIFS('Günlük Kayıt'!$B$6:$B$305,A32,'Günlük Kayıt'!$F$6:$F$305,C32,'Günlük Kayıt'!$L$6:$L$305,"&gt;0"))</f>
      </c>
      <c r="E32" s="14">
        <f>IF(OR(A32="",C32=""),"",SUMIFS('Günlük Kayıt'!$L$6:$L$305,'Günlük Kayıt'!$B$6:$B$305,A32,'Günlük Kayıt'!$F$6:$F$305,C32))</f>
      </c>
      <c r="F32" s="14">
        <f>IF(A32="","",IFERROR(IF(VLOOKUP(A32,'Çalışanlar'!$A$6:$E$45,4,FALSE)&gt;0,VLOOKUP(A32,'Çalışanlar'!$A$6:$E$45,4,FALSE),45),45))</f>
      </c>
      <c r="G32" s="8">
        <f>IF(A32="","",IFERROR(IF(VLOOKUP(A32,'Çalışanlar'!$A$6:$E$45,5,FALSE)="Evet","Evet","Hayır"),"Hayır"))</f>
      </c>
      <c r="H32" s="14">
        <f>IF(E32="","",IF(G32="Evet",0,MAX(0,MIN(E32,45)-F32)))</f>
      </c>
      <c r="I32" s="14">
        <f>IF(E32="","",IF(G32="Evet",0,MAX(0,E32-45)))</f>
      </c>
      <c r="J32" s="8">
        <f>IF(E32="","",IF(D32&gt;6,"Hafta tatili verilmemiş",IF(AND(G32="Evet",E32&gt;45),"Denkleştirme ortalamasını izleyin",IF(E32&gt;45,"Fazla çalışma var",IF(E32&gt;F32,"Fazla sürelerle çalışma","Normal")))))</f>
      </c>
      <c r="K32" s="16"/>
    </row>
    <row r="33" spans="1:11" x14ac:dyDescent="0.25">
      <c r="A33" s="18"/>
      <c r="B33" s="8">
        <f>IF(A33="","",IFERROR(VLOOKUP(A33,'Çalışanlar'!$A$6:$C$45,2,FALSE),"Listede yok"))</f>
      </c>
      <c r="C33" s="19"/>
      <c r="D33" s="15">
        <f>IF(OR(A33="",C33=""),"",COUNTIFS('Günlük Kayıt'!$B$6:$B$305,A33,'Günlük Kayıt'!$F$6:$F$305,C33,'Günlük Kayıt'!$L$6:$L$305,"&gt;0"))</f>
      </c>
      <c r="E33" s="14">
        <f>IF(OR(A33="",C33=""),"",SUMIFS('Günlük Kayıt'!$L$6:$L$305,'Günlük Kayıt'!$B$6:$B$305,A33,'Günlük Kayıt'!$F$6:$F$305,C33))</f>
      </c>
      <c r="F33" s="14">
        <f>IF(A33="","",IFERROR(IF(VLOOKUP(A33,'Çalışanlar'!$A$6:$E$45,4,FALSE)&gt;0,VLOOKUP(A33,'Çalışanlar'!$A$6:$E$45,4,FALSE),45),45))</f>
      </c>
      <c r="G33" s="8">
        <f>IF(A33="","",IFERROR(IF(VLOOKUP(A33,'Çalışanlar'!$A$6:$E$45,5,FALSE)="Evet","Evet","Hayır"),"Hayır"))</f>
      </c>
      <c r="H33" s="14">
        <f>IF(E33="","",IF(G33="Evet",0,MAX(0,MIN(E33,45)-F33)))</f>
      </c>
      <c r="I33" s="14">
        <f>IF(E33="","",IF(G33="Evet",0,MAX(0,E33-45)))</f>
      </c>
      <c r="J33" s="8">
        <f>IF(E33="","",IF(D33&gt;6,"Hafta tatili verilmemiş",IF(AND(G33="Evet",E33&gt;45),"Denkleştirme ortalamasını izleyin",IF(E33&gt;45,"Fazla çalışma var",IF(E33&gt;F33,"Fazla sürelerle çalışma","Normal")))))</f>
      </c>
      <c r="K33" s="16"/>
    </row>
    <row r="34" spans="1:11" x14ac:dyDescent="0.25">
      <c r="A34" s="18"/>
      <c r="B34" s="8">
        <f>IF(A34="","",IFERROR(VLOOKUP(A34,'Çalışanlar'!$A$6:$C$45,2,FALSE),"Listede yok"))</f>
      </c>
      <c r="C34" s="19"/>
      <c r="D34" s="15">
        <f>IF(OR(A34="",C34=""),"",COUNTIFS('Günlük Kayıt'!$B$6:$B$305,A34,'Günlük Kayıt'!$F$6:$F$305,C34,'Günlük Kayıt'!$L$6:$L$305,"&gt;0"))</f>
      </c>
      <c r="E34" s="14">
        <f>IF(OR(A34="",C34=""),"",SUMIFS('Günlük Kayıt'!$L$6:$L$305,'Günlük Kayıt'!$B$6:$B$305,A34,'Günlük Kayıt'!$F$6:$F$305,C34))</f>
      </c>
      <c r="F34" s="14">
        <f>IF(A34="","",IFERROR(IF(VLOOKUP(A34,'Çalışanlar'!$A$6:$E$45,4,FALSE)&gt;0,VLOOKUP(A34,'Çalışanlar'!$A$6:$E$45,4,FALSE),45),45))</f>
      </c>
      <c r="G34" s="8">
        <f>IF(A34="","",IFERROR(IF(VLOOKUP(A34,'Çalışanlar'!$A$6:$E$45,5,FALSE)="Evet","Evet","Hayır"),"Hayır"))</f>
      </c>
      <c r="H34" s="14">
        <f>IF(E34="","",IF(G34="Evet",0,MAX(0,MIN(E34,45)-F34)))</f>
      </c>
      <c r="I34" s="14">
        <f>IF(E34="","",IF(G34="Evet",0,MAX(0,E34-45)))</f>
      </c>
      <c r="J34" s="8">
        <f>IF(E34="","",IF(D34&gt;6,"Hafta tatili verilmemiş",IF(AND(G34="Evet",E34&gt;45),"Denkleştirme ortalamasını izleyin",IF(E34&gt;45,"Fazla çalışma var",IF(E34&gt;F34,"Fazla sürelerle çalışma","Normal")))))</f>
      </c>
      <c r="K34" s="16"/>
    </row>
    <row r="35" spans="1:11" x14ac:dyDescent="0.25">
      <c r="A35" s="18"/>
      <c r="B35" s="8">
        <f>IF(A35="","",IFERROR(VLOOKUP(A35,'Çalışanlar'!$A$6:$C$45,2,FALSE),"Listede yok"))</f>
      </c>
      <c r="C35" s="19"/>
      <c r="D35" s="15">
        <f>IF(OR(A35="",C35=""),"",COUNTIFS('Günlük Kayıt'!$B$6:$B$305,A35,'Günlük Kayıt'!$F$6:$F$305,C35,'Günlük Kayıt'!$L$6:$L$305,"&gt;0"))</f>
      </c>
      <c r="E35" s="14">
        <f>IF(OR(A35="",C35=""),"",SUMIFS('Günlük Kayıt'!$L$6:$L$305,'Günlük Kayıt'!$B$6:$B$305,A35,'Günlük Kayıt'!$F$6:$F$305,C35))</f>
      </c>
      <c r="F35" s="14">
        <f>IF(A35="","",IFERROR(IF(VLOOKUP(A35,'Çalışanlar'!$A$6:$E$45,4,FALSE)&gt;0,VLOOKUP(A35,'Çalışanlar'!$A$6:$E$45,4,FALSE),45),45))</f>
      </c>
      <c r="G35" s="8">
        <f>IF(A35="","",IFERROR(IF(VLOOKUP(A35,'Çalışanlar'!$A$6:$E$45,5,FALSE)="Evet","Evet","Hayır"),"Hayır"))</f>
      </c>
      <c r="H35" s="14">
        <f>IF(E35="","",IF(G35="Evet",0,MAX(0,MIN(E35,45)-F35)))</f>
      </c>
      <c r="I35" s="14">
        <f>IF(E35="","",IF(G35="Evet",0,MAX(0,E35-45)))</f>
      </c>
      <c r="J35" s="8">
        <f>IF(E35="","",IF(D35&gt;6,"Hafta tatili verilmemiş",IF(AND(G35="Evet",E35&gt;45),"Denkleştirme ortalamasını izleyin",IF(E35&gt;45,"Fazla çalışma var",IF(E35&gt;F35,"Fazla sürelerle çalışma","Normal")))))</f>
      </c>
      <c r="K35" s="16"/>
    </row>
    <row r="36" spans="1:11" x14ac:dyDescent="0.25">
      <c r="A36" s="18"/>
      <c r="B36" s="8">
        <f>IF(A36="","",IFERROR(VLOOKUP(A36,'Çalışanlar'!$A$6:$C$45,2,FALSE),"Listede yok"))</f>
      </c>
      <c r="C36" s="19"/>
      <c r="D36" s="15">
        <f>IF(OR(A36="",C36=""),"",COUNTIFS('Günlük Kayıt'!$B$6:$B$305,A36,'Günlük Kayıt'!$F$6:$F$305,C36,'Günlük Kayıt'!$L$6:$L$305,"&gt;0"))</f>
      </c>
      <c r="E36" s="14">
        <f>IF(OR(A36="",C36=""),"",SUMIFS('Günlük Kayıt'!$L$6:$L$305,'Günlük Kayıt'!$B$6:$B$305,A36,'Günlük Kayıt'!$F$6:$F$305,C36))</f>
      </c>
      <c r="F36" s="14">
        <f>IF(A36="","",IFERROR(IF(VLOOKUP(A36,'Çalışanlar'!$A$6:$E$45,4,FALSE)&gt;0,VLOOKUP(A36,'Çalışanlar'!$A$6:$E$45,4,FALSE),45),45))</f>
      </c>
      <c r="G36" s="8">
        <f>IF(A36="","",IFERROR(IF(VLOOKUP(A36,'Çalışanlar'!$A$6:$E$45,5,FALSE)="Evet","Evet","Hayır"),"Hayır"))</f>
      </c>
      <c r="H36" s="14">
        <f>IF(E36="","",IF(G36="Evet",0,MAX(0,MIN(E36,45)-F36)))</f>
      </c>
      <c r="I36" s="14">
        <f>IF(E36="","",IF(G36="Evet",0,MAX(0,E36-45)))</f>
      </c>
      <c r="J36" s="8">
        <f>IF(E36="","",IF(D36&gt;6,"Hafta tatili verilmemiş",IF(AND(G36="Evet",E36&gt;45),"Denkleştirme ortalamasını izleyin",IF(E36&gt;45,"Fazla çalışma var",IF(E36&gt;F36,"Fazla sürelerle çalışma","Normal")))))</f>
      </c>
      <c r="K36" s="16"/>
    </row>
    <row r="37" spans="1:11" x14ac:dyDescent="0.25">
      <c r="A37" s="18"/>
      <c r="B37" s="8">
        <f>IF(A37="","",IFERROR(VLOOKUP(A37,'Çalışanlar'!$A$6:$C$45,2,FALSE),"Listede yok"))</f>
      </c>
      <c r="C37" s="19"/>
      <c r="D37" s="15">
        <f>IF(OR(A37="",C37=""),"",COUNTIFS('Günlük Kayıt'!$B$6:$B$305,A37,'Günlük Kayıt'!$F$6:$F$305,C37,'Günlük Kayıt'!$L$6:$L$305,"&gt;0"))</f>
      </c>
      <c r="E37" s="14">
        <f>IF(OR(A37="",C37=""),"",SUMIFS('Günlük Kayıt'!$L$6:$L$305,'Günlük Kayıt'!$B$6:$B$305,A37,'Günlük Kayıt'!$F$6:$F$305,C37))</f>
      </c>
      <c r="F37" s="14">
        <f>IF(A37="","",IFERROR(IF(VLOOKUP(A37,'Çalışanlar'!$A$6:$E$45,4,FALSE)&gt;0,VLOOKUP(A37,'Çalışanlar'!$A$6:$E$45,4,FALSE),45),45))</f>
      </c>
      <c r="G37" s="8">
        <f>IF(A37="","",IFERROR(IF(VLOOKUP(A37,'Çalışanlar'!$A$6:$E$45,5,FALSE)="Evet","Evet","Hayır"),"Hayır"))</f>
      </c>
      <c r="H37" s="14">
        <f>IF(E37="","",IF(G37="Evet",0,MAX(0,MIN(E37,45)-F37)))</f>
      </c>
      <c r="I37" s="14">
        <f>IF(E37="","",IF(G37="Evet",0,MAX(0,E37-45)))</f>
      </c>
      <c r="J37" s="8">
        <f>IF(E37="","",IF(D37&gt;6,"Hafta tatili verilmemiş",IF(AND(G37="Evet",E37&gt;45),"Denkleştirme ortalamasını izleyin",IF(E37&gt;45,"Fazla çalışma var",IF(E37&gt;F37,"Fazla sürelerle çalışma","Normal")))))</f>
      </c>
      <c r="K37" s="16"/>
    </row>
    <row r="38" spans="1:11" x14ac:dyDescent="0.25">
      <c r="A38" s="18"/>
      <c r="B38" s="8">
        <f>IF(A38="","",IFERROR(VLOOKUP(A38,'Çalışanlar'!$A$6:$C$45,2,FALSE),"Listede yok"))</f>
      </c>
      <c r="C38" s="19"/>
      <c r="D38" s="15">
        <f>IF(OR(A38="",C38=""),"",COUNTIFS('Günlük Kayıt'!$B$6:$B$305,A38,'Günlük Kayıt'!$F$6:$F$305,C38,'Günlük Kayıt'!$L$6:$L$305,"&gt;0"))</f>
      </c>
      <c r="E38" s="14">
        <f>IF(OR(A38="",C38=""),"",SUMIFS('Günlük Kayıt'!$L$6:$L$305,'Günlük Kayıt'!$B$6:$B$305,A38,'Günlük Kayıt'!$F$6:$F$305,C38))</f>
      </c>
      <c r="F38" s="14">
        <f>IF(A38="","",IFERROR(IF(VLOOKUP(A38,'Çalışanlar'!$A$6:$E$45,4,FALSE)&gt;0,VLOOKUP(A38,'Çalışanlar'!$A$6:$E$45,4,FALSE),45),45))</f>
      </c>
      <c r="G38" s="8">
        <f>IF(A38="","",IFERROR(IF(VLOOKUP(A38,'Çalışanlar'!$A$6:$E$45,5,FALSE)="Evet","Evet","Hayır"),"Hayır"))</f>
      </c>
      <c r="H38" s="14">
        <f>IF(E38="","",IF(G38="Evet",0,MAX(0,MIN(E38,45)-F38)))</f>
      </c>
      <c r="I38" s="14">
        <f>IF(E38="","",IF(G38="Evet",0,MAX(0,E38-45)))</f>
      </c>
      <c r="J38" s="8">
        <f>IF(E38="","",IF(D38&gt;6,"Hafta tatili verilmemiş",IF(AND(G38="Evet",E38&gt;45),"Denkleştirme ortalamasını izleyin",IF(E38&gt;45,"Fazla çalışma var",IF(E38&gt;F38,"Fazla sürelerle çalışma","Normal")))))</f>
      </c>
      <c r="K38" s="16"/>
    </row>
    <row r="39" spans="1:11" x14ac:dyDescent="0.25">
      <c r="A39" s="18"/>
      <c r="B39" s="8">
        <f>IF(A39="","",IFERROR(VLOOKUP(A39,'Çalışanlar'!$A$6:$C$45,2,FALSE),"Listede yok"))</f>
      </c>
      <c r="C39" s="19"/>
      <c r="D39" s="15">
        <f>IF(OR(A39="",C39=""),"",COUNTIFS('Günlük Kayıt'!$B$6:$B$305,A39,'Günlük Kayıt'!$F$6:$F$305,C39,'Günlük Kayıt'!$L$6:$L$305,"&gt;0"))</f>
      </c>
      <c r="E39" s="14">
        <f>IF(OR(A39="",C39=""),"",SUMIFS('Günlük Kayıt'!$L$6:$L$305,'Günlük Kayıt'!$B$6:$B$305,A39,'Günlük Kayıt'!$F$6:$F$305,C39))</f>
      </c>
      <c r="F39" s="14">
        <f>IF(A39="","",IFERROR(IF(VLOOKUP(A39,'Çalışanlar'!$A$6:$E$45,4,FALSE)&gt;0,VLOOKUP(A39,'Çalışanlar'!$A$6:$E$45,4,FALSE),45),45))</f>
      </c>
      <c r="G39" s="8">
        <f>IF(A39="","",IFERROR(IF(VLOOKUP(A39,'Çalışanlar'!$A$6:$E$45,5,FALSE)="Evet","Evet","Hayır"),"Hayır"))</f>
      </c>
      <c r="H39" s="14">
        <f>IF(E39="","",IF(G39="Evet",0,MAX(0,MIN(E39,45)-F39)))</f>
      </c>
      <c r="I39" s="14">
        <f>IF(E39="","",IF(G39="Evet",0,MAX(0,E39-45)))</f>
      </c>
      <c r="J39" s="8">
        <f>IF(E39="","",IF(D39&gt;6,"Hafta tatili verilmemiş",IF(AND(G39="Evet",E39&gt;45),"Denkleştirme ortalamasını izleyin",IF(E39&gt;45,"Fazla çalışma var",IF(E39&gt;F39,"Fazla sürelerle çalışma","Normal")))))</f>
      </c>
      <c r="K39" s="16"/>
    </row>
    <row r="40" spans="1:11" x14ac:dyDescent="0.25">
      <c r="A40" s="18"/>
      <c r="B40" s="8">
        <f>IF(A40="","",IFERROR(VLOOKUP(A40,'Çalışanlar'!$A$6:$C$45,2,FALSE),"Listede yok"))</f>
      </c>
      <c r="C40" s="19"/>
      <c r="D40" s="15">
        <f>IF(OR(A40="",C40=""),"",COUNTIFS('Günlük Kayıt'!$B$6:$B$305,A40,'Günlük Kayıt'!$F$6:$F$305,C40,'Günlük Kayıt'!$L$6:$L$305,"&gt;0"))</f>
      </c>
      <c r="E40" s="14">
        <f>IF(OR(A40="",C40=""),"",SUMIFS('Günlük Kayıt'!$L$6:$L$305,'Günlük Kayıt'!$B$6:$B$305,A40,'Günlük Kayıt'!$F$6:$F$305,C40))</f>
      </c>
      <c r="F40" s="14">
        <f>IF(A40="","",IFERROR(IF(VLOOKUP(A40,'Çalışanlar'!$A$6:$E$45,4,FALSE)&gt;0,VLOOKUP(A40,'Çalışanlar'!$A$6:$E$45,4,FALSE),45),45))</f>
      </c>
      <c r="G40" s="8">
        <f>IF(A40="","",IFERROR(IF(VLOOKUP(A40,'Çalışanlar'!$A$6:$E$45,5,FALSE)="Evet","Evet","Hayır"),"Hayır"))</f>
      </c>
      <c r="H40" s="14">
        <f>IF(E40="","",IF(G40="Evet",0,MAX(0,MIN(E40,45)-F40)))</f>
      </c>
      <c r="I40" s="14">
        <f>IF(E40="","",IF(G40="Evet",0,MAX(0,E40-45)))</f>
      </c>
      <c r="J40" s="8">
        <f>IF(E40="","",IF(D40&gt;6,"Hafta tatili verilmemiş",IF(AND(G40="Evet",E40&gt;45),"Denkleştirme ortalamasını izleyin",IF(E40&gt;45,"Fazla çalışma var",IF(E40&gt;F40,"Fazla sürelerle çalışma","Normal")))))</f>
      </c>
      <c r="K40" s="16"/>
    </row>
    <row r="41" spans="1:11" x14ac:dyDescent="0.25">
      <c r="A41" s="18"/>
      <c r="B41" s="8">
        <f>IF(A41="","",IFERROR(VLOOKUP(A41,'Çalışanlar'!$A$6:$C$45,2,FALSE),"Listede yok"))</f>
      </c>
      <c r="C41" s="19"/>
      <c r="D41" s="15">
        <f>IF(OR(A41="",C41=""),"",COUNTIFS('Günlük Kayıt'!$B$6:$B$305,A41,'Günlük Kayıt'!$F$6:$F$305,C41,'Günlük Kayıt'!$L$6:$L$305,"&gt;0"))</f>
      </c>
      <c r="E41" s="14">
        <f>IF(OR(A41="",C41=""),"",SUMIFS('Günlük Kayıt'!$L$6:$L$305,'Günlük Kayıt'!$B$6:$B$305,A41,'Günlük Kayıt'!$F$6:$F$305,C41))</f>
      </c>
      <c r="F41" s="14">
        <f>IF(A41="","",IFERROR(IF(VLOOKUP(A41,'Çalışanlar'!$A$6:$E$45,4,FALSE)&gt;0,VLOOKUP(A41,'Çalışanlar'!$A$6:$E$45,4,FALSE),45),45))</f>
      </c>
      <c r="G41" s="8">
        <f>IF(A41="","",IFERROR(IF(VLOOKUP(A41,'Çalışanlar'!$A$6:$E$45,5,FALSE)="Evet","Evet","Hayır"),"Hayır"))</f>
      </c>
      <c r="H41" s="14">
        <f>IF(E41="","",IF(G41="Evet",0,MAX(0,MIN(E41,45)-F41)))</f>
      </c>
      <c r="I41" s="14">
        <f>IF(E41="","",IF(G41="Evet",0,MAX(0,E41-45)))</f>
      </c>
      <c r="J41" s="8">
        <f>IF(E41="","",IF(D41&gt;6,"Hafta tatili verilmemiş",IF(AND(G41="Evet",E41&gt;45),"Denkleştirme ortalamasını izleyin",IF(E41&gt;45,"Fazla çalışma var",IF(E41&gt;F41,"Fazla sürelerle çalışma","Normal")))))</f>
      </c>
      <c r="K41" s="16"/>
    </row>
    <row r="42" spans="1:11" x14ac:dyDescent="0.25">
      <c r="A42" s="18"/>
      <c r="B42" s="8">
        <f>IF(A42="","",IFERROR(VLOOKUP(A42,'Çalışanlar'!$A$6:$C$45,2,FALSE),"Listede yok"))</f>
      </c>
      <c r="C42" s="19"/>
      <c r="D42" s="15">
        <f>IF(OR(A42="",C42=""),"",COUNTIFS('Günlük Kayıt'!$B$6:$B$305,A42,'Günlük Kayıt'!$F$6:$F$305,C42,'Günlük Kayıt'!$L$6:$L$305,"&gt;0"))</f>
      </c>
      <c r="E42" s="14">
        <f>IF(OR(A42="",C42=""),"",SUMIFS('Günlük Kayıt'!$L$6:$L$305,'Günlük Kayıt'!$B$6:$B$305,A42,'Günlük Kayıt'!$F$6:$F$305,C42))</f>
      </c>
      <c r="F42" s="14">
        <f>IF(A42="","",IFERROR(IF(VLOOKUP(A42,'Çalışanlar'!$A$6:$E$45,4,FALSE)&gt;0,VLOOKUP(A42,'Çalışanlar'!$A$6:$E$45,4,FALSE),45),45))</f>
      </c>
      <c r="G42" s="8">
        <f>IF(A42="","",IFERROR(IF(VLOOKUP(A42,'Çalışanlar'!$A$6:$E$45,5,FALSE)="Evet","Evet","Hayır"),"Hayır"))</f>
      </c>
      <c r="H42" s="14">
        <f>IF(E42="","",IF(G42="Evet",0,MAX(0,MIN(E42,45)-F42)))</f>
      </c>
      <c r="I42" s="14">
        <f>IF(E42="","",IF(G42="Evet",0,MAX(0,E42-45)))</f>
      </c>
      <c r="J42" s="8">
        <f>IF(E42="","",IF(D42&gt;6,"Hafta tatili verilmemiş",IF(AND(G42="Evet",E42&gt;45),"Denkleştirme ortalamasını izleyin",IF(E42&gt;45,"Fazla çalışma var",IF(E42&gt;F42,"Fazla sürelerle çalışma","Normal")))))</f>
      </c>
      <c r="K42" s="16"/>
    </row>
    <row r="43" spans="1:11" x14ac:dyDescent="0.25">
      <c r="A43" s="18"/>
      <c r="B43" s="8">
        <f>IF(A43="","",IFERROR(VLOOKUP(A43,'Çalışanlar'!$A$6:$C$45,2,FALSE),"Listede yok"))</f>
      </c>
      <c r="C43" s="19"/>
      <c r="D43" s="15">
        <f>IF(OR(A43="",C43=""),"",COUNTIFS('Günlük Kayıt'!$B$6:$B$305,A43,'Günlük Kayıt'!$F$6:$F$305,C43,'Günlük Kayıt'!$L$6:$L$305,"&gt;0"))</f>
      </c>
      <c r="E43" s="14">
        <f>IF(OR(A43="",C43=""),"",SUMIFS('Günlük Kayıt'!$L$6:$L$305,'Günlük Kayıt'!$B$6:$B$305,A43,'Günlük Kayıt'!$F$6:$F$305,C43))</f>
      </c>
      <c r="F43" s="14">
        <f>IF(A43="","",IFERROR(IF(VLOOKUP(A43,'Çalışanlar'!$A$6:$E$45,4,FALSE)&gt;0,VLOOKUP(A43,'Çalışanlar'!$A$6:$E$45,4,FALSE),45),45))</f>
      </c>
      <c r="G43" s="8">
        <f>IF(A43="","",IFERROR(IF(VLOOKUP(A43,'Çalışanlar'!$A$6:$E$45,5,FALSE)="Evet","Evet","Hayır"),"Hayır"))</f>
      </c>
      <c r="H43" s="14">
        <f>IF(E43="","",IF(G43="Evet",0,MAX(0,MIN(E43,45)-F43)))</f>
      </c>
      <c r="I43" s="14">
        <f>IF(E43="","",IF(G43="Evet",0,MAX(0,E43-45)))</f>
      </c>
      <c r="J43" s="8">
        <f>IF(E43="","",IF(D43&gt;6,"Hafta tatili verilmemiş",IF(AND(G43="Evet",E43&gt;45),"Denkleştirme ortalamasını izleyin",IF(E43&gt;45,"Fazla çalışma var",IF(E43&gt;F43,"Fazla sürelerle çalışma","Normal")))))</f>
      </c>
      <c r="K43" s="16"/>
    </row>
    <row r="44" spans="1:11" x14ac:dyDescent="0.25">
      <c r="A44" s="18"/>
      <c r="B44" s="8">
        <f>IF(A44="","",IFERROR(VLOOKUP(A44,'Çalışanlar'!$A$6:$C$45,2,FALSE),"Listede yok"))</f>
      </c>
      <c r="C44" s="19"/>
      <c r="D44" s="15">
        <f>IF(OR(A44="",C44=""),"",COUNTIFS('Günlük Kayıt'!$B$6:$B$305,A44,'Günlük Kayıt'!$F$6:$F$305,C44,'Günlük Kayıt'!$L$6:$L$305,"&gt;0"))</f>
      </c>
      <c r="E44" s="14">
        <f>IF(OR(A44="",C44=""),"",SUMIFS('Günlük Kayıt'!$L$6:$L$305,'Günlük Kayıt'!$B$6:$B$305,A44,'Günlük Kayıt'!$F$6:$F$305,C44))</f>
      </c>
      <c r="F44" s="14">
        <f>IF(A44="","",IFERROR(IF(VLOOKUP(A44,'Çalışanlar'!$A$6:$E$45,4,FALSE)&gt;0,VLOOKUP(A44,'Çalışanlar'!$A$6:$E$45,4,FALSE),45),45))</f>
      </c>
      <c r="G44" s="8">
        <f>IF(A44="","",IFERROR(IF(VLOOKUP(A44,'Çalışanlar'!$A$6:$E$45,5,FALSE)="Evet","Evet","Hayır"),"Hayır"))</f>
      </c>
      <c r="H44" s="14">
        <f>IF(E44="","",IF(G44="Evet",0,MAX(0,MIN(E44,45)-F44)))</f>
      </c>
      <c r="I44" s="14">
        <f>IF(E44="","",IF(G44="Evet",0,MAX(0,E44-45)))</f>
      </c>
      <c r="J44" s="8">
        <f>IF(E44="","",IF(D44&gt;6,"Hafta tatili verilmemiş",IF(AND(G44="Evet",E44&gt;45),"Denkleştirme ortalamasını izleyin",IF(E44&gt;45,"Fazla çalışma var",IF(E44&gt;F44,"Fazla sürelerle çalışma","Normal")))))</f>
      </c>
      <c r="K44" s="16"/>
    </row>
    <row r="45" spans="1:11" x14ac:dyDescent="0.25">
      <c r="A45" s="18"/>
      <c r="B45" s="8">
        <f>IF(A45="","",IFERROR(VLOOKUP(A45,'Çalışanlar'!$A$6:$C$45,2,FALSE),"Listede yok"))</f>
      </c>
      <c r="C45" s="19"/>
      <c r="D45" s="15">
        <f>IF(OR(A45="",C45=""),"",COUNTIFS('Günlük Kayıt'!$B$6:$B$305,A45,'Günlük Kayıt'!$F$6:$F$305,C45,'Günlük Kayıt'!$L$6:$L$305,"&gt;0"))</f>
      </c>
      <c r="E45" s="14">
        <f>IF(OR(A45="",C45=""),"",SUMIFS('Günlük Kayıt'!$L$6:$L$305,'Günlük Kayıt'!$B$6:$B$305,A45,'Günlük Kayıt'!$F$6:$F$305,C45))</f>
      </c>
      <c r="F45" s="14">
        <f>IF(A45="","",IFERROR(IF(VLOOKUP(A45,'Çalışanlar'!$A$6:$E$45,4,FALSE)&gt;0,VLOOKUP(A45,'Çalışanlar'!$A$6:$E$45,4,FALSE),45),45))</f>
      </c>
      <c r="G45" s="8">
        <f>IF(A45="","",IFERROR(IF(VLOOKUP(A45,'Çalışanlar'!$A$6:$E$45,5,FALSE)="Evet","Evet","Hayır"),"Hayır"))</f>
      </c>
      <c r="H45" s="14">
        <f>IF(E45="","",IF(G45="Evet",0,MAX(0,MIN(E45,45)-F45)))</f>
      </c>
      <c r="I45" s="14">
        <f>IF(E45="","",IF(G45="Evet",0,MAX(0,E45-45)))</f>
      </c>
      <c r="J45" s="8">
        <f>IF(E45="","",IF(D45&gt;6,"Hafta tatili verilmemiş",IF(AND(G45="Evet",E45&gt;45),"Denkleştirme ortalamasını izleyin",IF(E45&gt;45,"Fazla çalışma var",IF(E45&gt;F45,"Fazla sürelerle çalışma","Normal")))))</f>
      </c>
      <c r="K45" s="16"/>
    </row>
    <row r="46" spans="1:11" x14ac:dyDescent="0.25">
      <c r="A46" s="18"/>
      <c r="B46" s="8">
        <f>IF(A46="","",IFERROR(VLOOKUP(A46,'Çalışanlar'!$A$6:$C$45,2,FALSE),"Listede yok"))</f>
      </c>
      <c r="C46" s="19"/>
      <c r="D46" s="15">
        <f>IF(OR(A46="",C46=""),"",COUNTIFS('Günlük Kayıt'!$B$6:$B$305,A46,'Günlük Kayıt'!$F$6:$F$305,C46,'Günlük Kayıt'!$L$6:$L$305,"&gt;0"))</f>
      </c>
      <c r="E46" s="14">
        <f>IF(OR(A46="",C46=""),"",SUMIFS('Günlük Kayıt'!$L$6:$L$305,'Günlük Kayıt'!$B$6:$B$305,A46,'Günlük Kayıt'!$F$6:$F$305,C46))</f>
      </c>
      <c r="F46" s="14">
        <f>IF(A46="","",IFERROR(IF(VLOOKUP(A46,'Çalışanlar'!$A$6:$E$45,4,FALSE)&gt;0,VLOOKUP(A46,'Çalışanlar'!$A$6:$E$45,4,FALSE),45),45))</f>
      </c>
      <c r="G46" s="8">
        <f>IF(A46="","",IFERROR(IF(VLOOKUP(A46,'Çalışanlar'!$A$6:$E$45,5,FALSE)="Evet","Evet","Hayır"),"Hayır"))</f>
      </c>
      <c r="H46" s="14">
        <f>IF(E46="","",IF(G46="Evet",0,MAX(0,MIN(E46,45)-F46)))</f>
      </c>
      <c r="I46" s="14">
        <f>IF(E46="","",IF(G46="Evet",0,MAX(0,E46-45)))</f>
      </c>
      <c r="J46" s="8">
        <f>IF(E46="","",IF(D46&gt;6,"Hafta tatili verilmemiş",IF(AND(G46="Evet",E46&gt;45),"Denkleştirme ortalamasını izleyin",IF(E46&gt;45,"Fazla çalışma var",IF(E46&gt;F46,"Fazla sürelerle çalışma","Normal")))))</f>
      </c>
      <c r="K46" s="16"/>
    </row>
    <row r="47" spans="1:11" x14ac:dyDescent="0.25">
      <c r="A47" s="18"/>
      <c r="B47" s="8">
        <f>IF(A47="","",IFERROR(VLOOKUP(A47,'Çalışanlar'!$A$6:$C$45,2,FALSE),"Listede yok"))</f>
      </c>
      <c r="C47" s="19"/>
      <c r="D47" s="15">
        <f>IF(OR(A47="",C47=""),"",COUNTIFS('Günlük Kayıt'!$B$6:$B$305,A47,'Günlük Kayıt'!$F$6:$F$305,C47,'Günlük Kayıt'!$L$6:$L$305,"&gt;0"))</f>
      </c>
      <c r="E47" s="14">
        <f>IF(OR(A47="",C47=""),"",SUMIFS('Günlük Kayıt'!$L$6:$L$305,'Günlük Kayıt'!$B$6:$B$305,A47,'Günlük Kayıt'!$F$6:$F$305,C47))</f>
      </c>
      <c r="F47" s="14">
        <f>IF(A47="","",IFERROR(IF(VLOOKUP(A47,'Çalışanlar'!$A$6:$E$45,4,FALSE)&gt;0,VLOOKUP(A47,'Çalışanlar'!$A$6:$E$45,4,FALSE),45),45))</f>
      </c>
      <c r="G47" s="8">
        <f>IF(A47="","",IFERROR(IF(VLOOKUP(A47,'Çalışanlar'!$A$6:$E$45,5,FALSE)="Evet","Evet","Hayır"),"Hayır"))</f>
      </c>
      <c r="H47" s="14">
        <f>IF(E47="","",IF(G47="Evet",0,MAX(0,MIN(E47,45)-F47)))</f>
      </c>
      <c r="I47" s="14">
        <f>IF(E47="","",IF(G47="Evet",0,MAX(0,E47-45)))</f>
      </c>
      <c r="J47" s="8">
        <f>IF(E47="","",IF(D47&gt;6,"Hafta tatili verilmemiş",IF(AND(G47="Evet",E47&gt;45),"Denkleştirme ortalamasını izleyin",IF(E47&gt;45,"Fazla çalışma var",IF(E47&gt;F47,"Fazla sürelerle çalışma","Normal")))))</f>
      </c>
      <c r="K47" s="16"/>
    </row>
    <row r="48" spans="1:11" x14ac:dyDescent="0.25">
      <c r="A48" s="18"/>
      <c r="B48" s="8">
        <f>IF(A48="","",IFERROR(VLOOKUP(A48,'Çalışanlar'!$A$6:$C$45,2,FALSE),"Listede yok"))</f>
      </c>
      <c r="C48" s="19"/>
      <c r="D48" s="15">
        <f>IF(OR(A48="",C48=""),"",COUNTIFS('Günlük Kayıt'!$B$6:$B$305,A48,'Günlük Kayıt'!$F$6:$F$305,C48,'Günlük Kayıt'!$L$6:$L$305,"&gt;0"))</f>
      </c>
      <c r="E48" s="14">
        <f>IF(OR(A48="",C48=""),"",SUMIFS('Günlük Kayıt'!$L$6:$L$305,'Günlük Kayıt'!$B$6:$B$305,A48,'Günlük Kayıt'!$F$6:$F$305,C48))</f>
      </c>
      <c r="F48" s="14">
        <f>IF(A48="","",IFERROR(IF(VLOOKUP(A48,'Çalışanlar'!$A$6:$E$45,4,FALSE)&gt;0,VLOOKUP(A48,'Çalışanlar'!$A$6:$E$45,4,FALSE),45),45))</f>
      </c>
      <c r="G48" s="8">
        <f>IF(A48="","",IFERROR(IF(VLOOKUP(A48,'Çalışanlar'!$A$6:$E$45,5,FALSE)="Evet","Evet","Hayır"),"Hayır"))</f>
      </c>
      <c r="H48" s="14">
        <f>IF(E48="","",IF(G48="Evet",0,MAX(0,MIN(E48,45)-F48)))</f>
      </c>
      <c r="I48" s="14">
        <f>IF(E48="","",IF(G48="Evet",0,MAX(0,E48-45)))</f>
      </c>
      <c r="J48" s="8">
        <f>IF(E48="","",IF(D48&gt;6,"Hafta tatili verilmemiş",IF(AND(G48="Evet",E48&gt;45),"Denkleştirme ortalamasını izleyin",IF(E48&gt;45,"Fazla çalışma var",IF(E48&gt;F48,"Fazla sürelerle çalışma","Normal")))))</f>
      </c>
      <c r="K48" s="16"/>
    </row>
    <row r="49" spans="1:11" x14ac:dyDescent="0.25">
      <c r="A49" s="18"/>
      <c r="B49" s="8">
        <f>IF(A49="","",IFERROR(VLOOKUP(A49,'Çalışanlar'!$A$6:$C$45,2,FALSE),"Listede yok"))</f>
      </c>
      <c r="C49" s="19"/>
      <c r="D49" s="15">
        <f>IF(OR(A49="",C49=""),"",COUNTIFS('Günlük Kayıt'!$B$6:$B$305,A49,'Günlük Kayıt'!$F$6:$F$305,C49,'Günlük Kayıt'!$L$6:$L$305,"&gt;0"))</f>
      </c>
      <c r="E49" s="14">
        <f>IF(OR(A49="",C49=""),"",SUMIFS('Günlük Kayıt'!$L$6:$L$305,'Günlük Kayıt'!$B$6:$B$305,A49,'Günlük Kayıt'!$F$6:$F$305,C49))</f>
      </c>
      <c r="F49" s="14">
        <f>IF(A49="","",IFERROR(IF(VLOOKUP(A49,'Çalışanlar'!$A$6:$E$45,4,FALSE)&gt;0,VLOOKUP(A49,'Çalışanlar'!$A$6:$E$45,4,FALSE),45),45))</f>
      </c>
      <c r="G49" s="8">
        <f>IF(A49="","",IFERROR(IF(VLOOKUP(A49,'Çalışanlar'!$A$6:$E$45,5,FALSE)="Evet","Evet","Hayır"),"Hayır"))</f>
      </c>
      <c r="H49" s="14">
        <f>IF(E49="","",IF(G49="Evet",0,MAX(0,MIN(E49,45)-F49)))</f>
      </c>
      <c r="I49" s="14">
        <f>IF(E49="","",IF(G49="Evet",0,MAX(0,E49-45)))</f>
      </c>
      <c r="J49" s="8">
        <f>IF(E49="","",IF(D49&gt;6,"Hafta tatili verilmemiş",IF(AND(G49="Evet",E49&gt;45),"Denkleştirme ortalamasını izleyin",IF(E49&gt;45,"Fazla çalışma var",IF(E49&gt;F49,"Fazla sürelerle çalışma","Normal")))))</f>
      </c>
      <c r="K49" s="16"/>
    </row>
    <row r="50" spans="1:11" x14ac:dyDescent="0.25">
      <c r="A50" s="18"/>
      <c r="B50" s="8">
        <f>IF(A50="","",IFERROR(VLOOKUP(A50,'Çalışanlar'!$A$6:$C$45,2,FALSE),"Listede yok"))</f>
      </c>
      <c r="C50" s="19"/>
      <c r="D50" s="15">
        <f>IF(OR(A50="",C50=""),"",COUNTIFS('Günlük Kayıt'!$B$6:$B$305,A50,'Günlük Kayıt'!$F$6:$F$305,C50,'Günlük Kayıt'!$L$6:$L$305,"&gt;0"))</f>
      </c>
      <c r="E50" s="14">
        <f>IF(OR(A50="",C50=""),"",SUMIFS('Günlük Kayıt'!$L$6:$L$305,'Günlük Kayıt'!$B$6:$B$305,A50,'Günlük Kayıt'!$F$6:$F$305,C50))</f>
      </c>
      <c r="F50" s="14">
        <f>IF(A50="","",IFERROR(IF(VLOOKUP(A50,'Çalışanlar'!$A$6:$E$45,4,FALSE)&gt;0,VLOOKUP(A50,'Çalışanlar'!$A$6:$E$45,4,FALSE),45),45))</f>
      </c>
      <c r="G50" s="8">
        <f>IF(A50="","",IFERROR(IF(VLOOKUP(A50,'Çalışanlar'!$A$6:$E$45,5,FALSE)="Evet","Evet","Hayır"),"Hayır"))</f>
      </c>
      <c r="H50" s="14">
        <f>IF(E50="","",IF(G50="Evet",0,MAX(0,MIN(E50,45)-F50)))</f>
      </c>
      <c r="I50" s="14">
        <f>IF(E50="","",IF(G50="Evet",0,MAX(0,E50-45)))</f>
      </c>
      <c r="J50" s="8">
        <f>IF(E50="","",IF(D50&gt;6,"Hafta tatili verilmemiş",IF(AND(G50="Evet",E50&gt;45),"Denkleştirme ortalamasını izleyin",IF(E50&gt;45,"Fazla çalışma var",IF(E50&gt;F50,"Fazla sürelerle çalışma","Normal")))))</f>
      </c>
      <c r="K50" s="16"/>
    </row>
    <row r="51" spans="1:11" x14ac:dyDescent="0.25">
      <c r="A51" s="18"/>
      <c r="B51" s="8">
        <f>IF(A51="","",IFERROR(VLOOKUP(A51,'Çalışanlar'!$A$6:$C$45,2,FALSE),"Listede yok"))</f>
      </c>
      <c r="C51" s="19"/>
      <c r="D51" s="15">
        <f>IF(OR(A51="",C51=""),"",COUNTIFS('Günlük Kayıt'!$B$6:$B$305,A51,'Günlük Kayıt'!$F$6:$F$305,C51,'Günlük Kayıt'!$L$6:$L$305,"&gt;0"))</f>
      </c>
      <c r="E51" s="14">
        <f>IF(OR(A51="",C51=""),"",SUMIFS('Günlük Kayıt'!$L$6:$L$305,'Günlük Kayıt'!$B$6:$B$305,A51,'Günlük Kayıt'!$F$6:$F$305,C51))</f>
      </c>
      <c r="F51" s="14">
        <f>IF(A51="","",IFERROR(IF(VLOOKUP(A51,'Çalışanlar'!$A$6:$E$45,4,FALSE)&gt;0,VLOOKUP(A51,'Çalışanlar'!$A$6:$E$45,4,FALSE),45),45))</f>
      </c>
      <c r="G51" s="8">
        <f>IF(A51="","",IFERROR(IF(VLOOKUP(A51,'Çalışanlar'!$A$6:$E$45,5,FALSE)="Evet","Evet","Hayır"),"Hayır"))</f>
      </c>
      <c r="H51" s="14">
        <f>IF(E51="","",IF(G51="Evet",0,MAX(0,MIN(E51,45)-F51)))</f>
      </c>
      <c r="I51" s="14">
        <f>IF(E51="","",IF(G51="Evet",0,MAX(0,E51-45)))</f>
      </c>
      <c r="J51" s="8">
        <f>IF(E51="","",IF(D51&gt;6,"Hafta tatili verilmemiş",IF(AND(G51="Evet",E51&gt;45),"Denkleştirme ortalamasını izleyin",IF(E51&gt;45,"Fazla çalışma var",IF(E51&gt;F51,"Fazla sürelerle çalışma","Normal")))))</f>
      </c>
      <c r="K51" s="16"/>
    </row>
    <row r="52" spans="1:11" x14ac:dyDescent="0.25">
      <c r="A52" s="18"/>
      <c r="B52" s="8">
        <f>IF(A52="","",IFERROR(VLOOKUP(A52,'Çalışanlar'!$A$6:$C$45,2,FALSE),"Listede yok"))</f>
      </c>
      <c r="C52" s="19"/>
      <c r="D52" s="15">
        <f>IF(OR(A52="",C52=""),"",COUNTIFS('Günlük Kayıt'!$B$6:$B$305,A52,'Günlük Kayıt'!$F$6:$F$305,C52,'Günlük Kayıt'!$L$6:$L$305,"&gt;0"))</f>
      </c>
      <c r="E52" s="14">
        <f>IF(OR(A52="",C52=""),"",SUMIFS('Günlük Kayıt'!$L$6:$L$305,'Günlük Kayıt'!$B$6:$B$305,A52,'Günlük Kayıt'!$F$6:$F$305,C52))</f>
      </c>
      <c r="F52" s="14">
        <f>IF(A52="","",IFERROR(IF(VLOOKUP(A52,'Çalışanlar'!$A$6:$E$45,4,FALSE)&gt;0,VLOOKUP(A52,'Çalışanlar'!$A$6:$E$45,4,FALSE),45),45))</f>
      </c>
      <c r="G52" s="8">
        <f>IF(A52="","",IFERROR(IF(VLOOKUP(A52,'Çalışanlar'!$A$6:$E$45,5,FALSE)="Evet","Evet","Hayır"),"Hayır"))</f>
      </c>
      <c r="H52" s="14">
        <f>IF(E52="","",IF(G52="Evet",0,MAX(0,MIN(E52,45)-F52)))</f>
      </c>
      <c r="I52" s="14">
        <f>IF(E52="","",IF(G52="Evet",0,MAX(0,E52-45)))</f>
      </c>
      <c r="J52" s="8">
        <f>IF(E52="","",IF(D52&gt;6,"Hafta tatili verilmemiş",IF(AND(G52="Evet",E52&gt;45),"Denkleştirme ortalamasını izleyin",IF(E52&gt;45,"Fazla çalışma var",IF(E52&gt;F52,"Fazla sürelerle çalışma","Normal")))))</f>
      </c>
      <c r="K52" s="16"/>
    </row>
    <row r="53" spans="1:11" x14ac:dyDescent="0.25">
      <c r="A53" s="18"/>
      <c r="B53" s="8">
        <f>IF(A53="","",IFERROR(VLOOKUP(A53,'Çalışanlar'!$A$6:$C$45,2,FALSE),"Listede yok"))</f>
      </c>
      <c r="C53" s="19"/>
      <c r="D53" s="15">
        <f>IF(OR(A53="",C53=""),"",COUNTIFS('Günlük Kayıt'!$B$6:$B$305,A53,'Günlük Kayıt'!$F$6:$F$305,C53,'Günlük Kayıt'!$L$6:$L$305,"&gt;0"))</f>
      </c>
      <c r="E53" s="14">
        <f>IF(OR(A53="",C53=""),"",SUMIFS('Günlük Kayıt'!$L$6:$L$305,'Günlük Kayıt'!$B$6:$B$305,A53,'Günlük Kayıt'!$F$6:$F$305,C53))</f>
      </c>
      <c r="F53" s="14">
        <f>IF(A53="","",IFERROR(IF(VLOOKUP(A53,'Çalışanlar'!$A$6:$E$45,4,FALSE)&gt;0,VLOOKUP(A53,'Çalışanlar'!$A$6:$E$45,4,FALSE),45),45))</f>
      </c>
      <c r="G53" s="8">
        <f>IF(A53="","",IFERROR(IF(VLOOKUP(A53,'Çalışanlar'!$A$6:$E$45,5,FALSE)="Evet","Evet","Hayır"),"Hayır"))</f>
      </c>
      <c r="H53" s="14">
        <f>IF(E53="","",IF(G53="Evet",0,MAX(0,MIN(E53,45)-F53)))</f>
      </c>
      <c r="I53" s="14">
        <f>IF(E53="","",IF(G53="Evet",0,MAX(0,E53-45)))</f>
      </c>
      <c r="J53" s="8">
        <f>IF(E53="","",IF(D53&gt;6,"Hafta tatili verilmemiş",IF(AND(G53="Evet",E53&gt;45),"Denkleştirme ortalamasını izleyin",IF(E53&gt;45,"Fazla çalışma var",IF(E53&gt;F53,"Fazla sürelerle çalışma","Normal")))))</f>
      </c>
      <c r="K53" s="16"/>
    </row>
    <row r="54" spans="1:11" x14ac:dyDescent="0.25">
      <c r="A54" s="18"/>
      <c r="B54" s="8">
        <f>IF(A54="","",IFERROR(VLOOKUP(A54,'Çalışanlar'!$A$6:$C$45,2,FALSE),"Listede yok"))</f>
      </c>
      <c r="C54" s="19"/>
      <c r="D54" s="15">
        <f>IF(OR(A54="",C54=""),"",COUNTIFS('Günlük Kayıt'!$B$6:$B$305,A54,'Günlük Kayıt'!$F$6:$F$305,C54,'Günlük Kayıt'!$L$6:$L$305,"&gt;0"))</f>
      </c>
      <c r="E54" s="14">
        <f>IF(OR(A54="",C54=""),"",SUMIFS('Günlük Kayıt'!$L$6:$L$305,'Günlük Kayıt'!$B$6:$B$305,A54,'Günlük Kayıt'!$F$6:$F$305,C54))</f>
      </c>
      <c r="F54" s="14">
        <f>IF(A54="","",IFERROR(IF(VLOOKUP(A54,'Çalışanlar'!$A$6:$E$45,4,FALSE)&gt;0,VLOOKUP(A54,'Çalışanlar'!$A$6:$E$45,4,FALSE),45),45))</f>
      </c>
      <c r="G54" s="8">
        <f>IF(A54="","",IFERROR(IF(VLOOKUP(A54,'Çalışanlar'!$A$6:$E$45,5,FALSE)="Evet","Evet","Hayır"),"Hayır"))</f>
      </c>
      <c r="H54" s="14">
        <f>IF(E54="","",IF(G54="Evet",0,MAX(0,MIN(E54,45)-F54)))</f>
      </c>
      <c r="I54" s="14">
        <f>IF(E54="","",IF(G54="Evet",0,MAX(0,E54-45)))</f>
      </c>
      <c r="J54" s="8">
        <f>IF(E54="","",IF(D54&gt;6,"Hafta tatili verilmemiş",IF(AND(G54="Evet",E54&gt;45),"Denkleştirme ortalamasını izleyin",IF(E54&gt;45,"Fazla çalışma var",IF(E54&gt;F54,"Fazla sürelerle çalışma","Normal")))))</f>
      </c>
      <c r="K54" s="16"/>
    </row>
    <row r="55" spans="1:11" x14ac:dyDescent="0.25">
      <c r="A55" s="18"/>
      <c r="B55" s="8">
        <f>IF(A55="","",IFERROR(VLOOKUP(A55,'Çalışanlar'!$A$6:$C$45,2,FALSE),"Listede yok"))</f>
      </c>
      <c r="C55" s="19"/>
      <c r="D55" s="15">
        <f>IF(OR(A55="",C55=""),"",COUNTIFS('Günlük Kayıt'!$B$6:$B$305,A55,'Günlük Kayıt'!$F$6:$F$305,C55,'Günlük Kayıt'!$L$6:$L$305,"&gt;0"))</f>
      </c>
      <c r="E55" s="14">
        <f>IF(OR(A55="",C55=""),"",SUMIFS('Günlük Kayıt'!$L$6:$L$305,'Günlük Kayıt'!$B$6:$B$305,A55,'Günlük Kayıt'!$F$6:$F$305,C55))</f>
      </c>
      <c r="F55" s="14">
        <f>IF(A55="","",IFERROR(IF(VLOOKUP(A55,'Çalışanlar'!$A$6:$E$45,4,FALSE)&gt;0,VLOOKUP(A55,'Çalışanlar'!$A$6:$E$45,4,FALSE),45),45))</f>
      </c>
      <c r="G55" s="8">
        <f>IF(A55="","",IFERROR(IF(VLOOKUP(A55,'Çalışanlar'!$A$6:$E$45,5,FALSE)="Evet","Evet","Hayır"),"Hayır"))</f>
      </c>
      <c r="H55" s="14">
        <f>IF(E55="","",IF(G55="Evet",0,MAX(0,MIN(E55,45)-F55)))</f>
      </c>
      <c r="I55" s="14">
        <f>IF(E55="","",IF(G55="Evet",0,MAX(0,E55-45)))</f>
      </c>
      <c r="J55" s="8">
        <f>IF(E55="","",IF(D55&gt;6,"Hafta tatili verilmemiş",IF(AND(G55="Evet",E55&gt;45),"Denkleştirme ortalamasını izleyin",IF(E55&gt;45,"Fazla çalışma var",IF(E55&gt;F55,"Fazla sürelerle çalışma","Normal")))))</f>
      </c>
      <c r="K55" s="16"/>
    </row>
    <row r="56" spans="1:11" x14ac:dyDescent="0.25">
      <c r="A56" s="18"/>
      <c r="B56" s="8">
        <f>IF(A56="","",IFERROR(VLOOKUP(A56,'Çalışanlar'!$A$6:$C$45,2,FALSE),"Listede yok"))</f>
      </c>
      <c r="C56" s="19"/>
      <c r="D56" s="15">
        <f>IF(OR(A56="",C56=""),"",COUNTIFS('Günlük Kayıt'!$B$6:$B$305,A56,'Günlük Kayıt'!$F$6:$F$305,C56,'Günlük Kayıt'!$L$6:$L$305,"&gt;0"))</f>
      </c>
      <c r="E56" s="14">
        <f>IF(OR(A56="",C56=""),"",SUMIFS('Günlük Kayıt'!$L$6:$L$305,'Günlük Kayıt'!$B$6:$B$305,A56,'Günlük Kayıt'!$F$6:$F$305,C56))</f>
      </c>
      <c r="F56" s="14">
        <f>IF(A56="","",IFERROR(IF(VLOOKUP(A56,'Çalışanlar'!$A$6:$E$45,4,FALSE)&gt;0,VLOOKUP(A56,'Çalışanlar'!$A$6:$E$45,4,FALSE),45),45))</f>
      </c>
      <c r="G56" s="8">
        <f>IF(A56="","",IFERROR(IF(VLOOKUP(A56,'Çalışanlar'!$A$6:$E$45,5,FALSE)="Evet","Evet","Hayır"),"Hayır"))</f>
      </c>
      <c r="H56" s="14">
        <f>IF(E56="","",IF(G56="Evet",0,MAX(0,MIN(E56,45)-F56)))</f>
      </c>
      <c r="I56" s="14">
        <f>IF(E56="","",IF(G56="Evet",0,MAX(0,E56-45)))</f>
      </c>
      <c r="J56" s="8">
        <f>IF(E56="","",IF(D56&gt;6,"Hafta tatili verilmemiş",IF(AND(G56="Evet",E56&gt;45),"Denkleştirme ortalamasını izleyin",IF(E56&gt;45,"Fazla çalışma var",IF(E56&gt;F56,"Fazla sürelerle çalışma","Normal")))))</f>
      </c>
      <c r="K56" s="16"/>
    </row>
    <row r="57" spans="1:11" x14ac:dyDescent="0.25">
      <c r="A57" s="18"/>
      <c r="B57" s="8">
        <f>IF(A57="","",IFERROR(VLOOKUP(A57,'Çalışanlar'!$A$6:$C$45,2,FALSE),"Listede yok"))</f>
      </c>
      <c r="C57" s="19"/>
      <c r="D57" s="15">
        <f>IF(OR(A57="",C57=""),"",COUNTIFS('Günlük Kayıt'!$B$6:$B$305,A57,'Günlük Kayıt'!$F$6:$F$305,C57,'Günlük Kayıt'!$L$6:$L$305,"&gt;0"))</f>
      </c>
      <c r="E57" s="14">
        <f>IF(OR(A57="",C57=""),"",SUMIFS('Günlük Kayıt'!$L$6:$L$305,'Günlük Kayıt'!$B$6:$B$305,A57,'Günlük Kayıt'!$F$6:$F$305,C57))</f>
      </c>
      <c r="F57" s="14">
        <f>IF(A57="","",IFERROR(IF(VLOOKUP(A57,'Çalışanlar'!$A$6:$E$45,4,FALSE)&gt;0,VLOOKUP(A57,'Çalışanlar'!$A$6:$E$45,4,FALSE),45),45))</f>
      </c>
      <c r="G57" s="8">
        <f>IF(A57="","",IFERROR(IF(VLOOKUP(A57,'Çalışanlar'!$A$6:$E$45,5,FALSE)="Evet","Evet","Hayır"),"Hayır"))</f>
      </c>
      <c r="H57" s="14">
        <f>IF(E57="","",IF(G57="Evet",0,MAX(0,MIN(E57,45)-F57)))</f>
      </c>
      <c r="I57" s="14">
        <f>IF(E57="","",IF(G57="Evet",0,MAX(0,E57-45)))</f>
      </c>
      <c r="J57" s="8">
        <f>IF(E57="","",IF(D57&gt;6,"Hafta tatili verilmemiş",IF(AND(G57="Evet",E57&gt;45),"Denkleştirme ortalamasını izleyin",IF(E57&gt;45,"Fazla çalışma var",IF(E57&gt;F57,"Fazla sürelerle çalışma","Normal")))))</f>
      </c>
      <c r="K57" s="16"/>
    </row>
    <row r="58" spans="1:11" x14ac:dyDescent="0.25">
      <c r="A58" s="18"/>
      <c r="B58" s="8">
        <f>IF(A58="","",IFERROR(VLOOKUP(A58,'Çalışanlar'!$A$6:$C$45,2,FALSE),"Listede yok"))</f>
      </c>
      <c r="C58" s="19"/>
      <c r="D58" s="15">
        <f>IF(OR(A58="",C58=""),"",COUNTIFS('Günlük Kayıt'!$B$6:$B$305,A58,'Günlük Kayıt'!$F$6:$F$305,C58,'Günlük Kayıt'!$L$6:$L$305,"&gt;0"))</f>
      </c>
      <c r="E58" s="14">
        <f>IF(OR(A58="",C58=""),"",SUMIFS('Günlük Kayıt'!$L$6:$L$305,'Günlük Kayıt'!$B$6:$B$305,A58,'Günlük Kayıt'!$F$6:$F$305,C58))</f>
      </c>
      <c r="F58" s="14">
        <f>IF(A58="","",IFERROR(IF(VLOOKUP(A58,'Çalışanlar'!$A$6:$E$45,4,FALSE)&gt;0,VLOOKUP(A58,'Çalışanlar'!$A$6:$E$45,4,FALSE),45),45))</f>
      </c>
      <c r="G58" s="8">
        <f>IF(A58="","",IFERROR(IF(VLOOKUP(A58,'Çalışanlar'!$A$6:$E$45,5,FALSE)="Evet","Evet","Hayır"),"Hayır"))</f>
      </c>
      <c r="H58" s="14">
        <f>IF(E58="","",IF(G58="Evet",0,MAX(0,MIN(E58,45)-F58)))</f>
      </c>
      <c r="I58" s="14">
        <f>IF(E58="","",IF(G58="Evet",0,MAX(0,E58-45)))</f>
      </c>
      <c r="J58" s="8">
        <f>IF(E58="","",IF(D58&gt;6,"Hafta tatili verilmemiş",IF(AND(G58="Evet",E58&gt;45),"Denkleştirme ortalamasını izleyin",IF(E58&gt;45,"Fazla çalışma var",IF(E58&gt;F58,"Fazla sürelerle çalışma","Normal")))))</f>
      </c>
      <c r="K58" s="16"/>
    </row>
    <row r="59" spans="1:11" x14ac:dyDescent="0.25">
      <c r="A59" s="18"/>
      <c r="B59" s="8">
        <f>IF(A59="","",IFERROR(VLOOKUP(A59,'Çalışanlar'!$A$6:$C$45,2,FALSE),"Listede yok"))</f>
      </c>
      <c r="C59" s="19"/>
      <c r="D59" s="15">
        <f>IF(OR(A59="",C59=""),"",COUNTIFS('Günlük Kayıt'!$B$6:$B$305,A59,'Günlük Kayıt'!$F$6:$F$305,C59,'Günlük Kayıt'!$L$6:$L$305,"&gt;0"))</f>
      </c>
      <c r="E59" s="14">
        <f>IF(OR(A59="",C59=""),"",SUMIFS('Günlük Kayıt'!$L$6:$L$305,'Günlük Kayıt'!$B$6:$B$305,A59,'Günlük Kayıt'!$F$6:$F$305,C59))</f>
      </c>
      <c r="F59" s="14">
        <f>IF(A59="","",IFERROR(IF(VLOOKUP(A59,'Çalışanlar'!$A$6:$E$45,4,FALSE)&gt;0,VLOOKUP(A59,'Çalışanlar'!$A$6:$E$45,4,FALSE),45),45))</f>
      </c>
      <c r="G59" s="8">
        <f>IF(A59="","",IFERROR(IF(VLOOKUP(A59,'Çalışanlar'!$A$6:$E$45,5,FALSE)="Evet","Evet","Hayır"),"Hayır"))</f>
      </c>
      <c r="H59" s="14">
        <f>IF(E59="","",IF(G59="Evet",0,MAX(0,MIN(E59,45)-F59)))</f>
      </c>
      <c r="I59" s="14">
        <f>IF(E59="","",IF(G59="Evet",0,MAX(0,E59-45)))</f>
      </c>
      <c r="J59" s="8">
        <f>IF(E59="","",IF(D59&gt;6,"Hafta tatili verilmemiş",IF(AND(G59="Evet",E59&gt;45),"Denkleştirme ortalamasını izleyin",IF(E59&gt;45,"Fazla çalışma var",IF(E59&gt;F59,"Fazla sürelerle çalışma","Normal")))))</f>
      </c>
      <c r="K59" s="16"/>
    </row>
    <row r="60" spans="1:11" x14ac:dyDescent="0.25">
      <c r="A60" s="18"/>
      <c r="B60" s="8">
        <f>IF(A60="","",IFERROR(VLOOKUP(A60,'Çalışanlar'!$A$6:$C$45,2,FALSE),"Listede yok"))</f>
      </c>
      <c r="C60" s="19"/>
      <c r="D60" s="15">
        <f>IF(OR(A60="",C60=""),"",COUNTIFS('Günlük Kayıt'!$B$6:$B$305,A60,'Günlük Kayıt'!$F$6:$F$305,C60,'Günlük Kayıt'!$L$6:$L$305,"&gt;0"))</f>
      </c>
      <c r="E60" s="14">
        <f>IF(OR(A60="",C60=""),"",SUMIFS('Günlük Kayıt'!$L$6:$L$305,'Günlük Kayıt'!$B$6:$B$305,A60,'Günlük Kayıt'!$F$6:$F$305,C60))</f>
      </c>
      <c r="F60" s="14">
        <f>IF(A60="","",IFERROR(IF(VLOOKUP(A60,'Çalışanlar'!$A$6:$E$45,4,FALSE)&gt;0,VLOOKUP(A60,'Çalışanlar'!$A$6:$E$45,4,FALSE),45),45))</f>
      </c>
      <c r="G60" s="8">
        <f>IF(A60="","",IFERROR(IF(VLOOKUP(A60,'Çalışanlar'!$A$6:$E$45,5,FALSE)="Evet","Evet","Hayır"),"Hayır"))</f>
      </c>
      <c r="H60" s="14">
        <f>IF(E60="","",IF(G60="Evet",0,MAX(0,MIN(E60,45)-F60)))</f>
      </c>
      <c r="I60" s="14">
        <f>IF(E60="","",IF(G60="Evet",0,MAX(0,E60-45)))</f>
      </c>
      <c r="J60" s="8">
        <f>IF(E60="","",IF(D60&gt;6,"Hafta tatili verilmemiş",IF(AND(G60="Evet",E60&gt;45),"Denkleştirme ortalamasını izleyin",IF(E60&gt;45,"Fazla çalışma var",IF(E60&gt;F60,"Fazla sürelerle çalışma","Normal")))))</f>
      </c>
      <c r="K60" s="16"/>
    </row>
    <row r="61" spans="1:11" x14ac:dyDescent="0.25">
      <c r="A61" s="18"/>
      <c r="B61" s="8">
        <f>IF(A61="","",IFERROR(VLOOKUP(A61,'Çalışanlar'!$A$6:$C$45,2,FALSE),"Listede yok"))</f>
      </c>
      <c r="C61" s="19"/>
      <c r="D61" s="15">
        <f>IF(OR(A61="",C61=""),"",COUNTIFS('Günlük Kayıt'!$B$6:$B$305,A61,'Günlük Kayıt'!$F$6:$F$305,C61,'Günlük Kayıt'!$L$6:$L$305,"&gt;0"))</f>
      </c>
      <c r="E61" s="14">
        <f>IF(OR(A61="",C61=""),"",SUMIFS('Günlük Kayıt'!$L$6:$L$305,'Günlük Kayıt'!$B$6:$B$305,A61,'Günlük Kayıt'!$F$6:$F$305,C61))</f>
      </c>
      <c r="F61" s="14">
        <f>IF(A61="","",IFERROR(IF(VLOOKUP(A61,'Çalışanlar'!$A$6:$E$45,4,FALSE)&gt;0,VLOOKUP(A61,'Çalışanlar'!$A$6:$E$45,4,FALSE),45),45))</f>
      </c>
      <c r="G61" s="8">
        <f>IF(A61="","",IFERROR(IF(VLOOKUP(A61,'Çalışanlar'!$A$6:$E$45,5,FALSE)="Evet","Evet","Hayır"),"Hayır"))</f>
      </c>
      <c r="H61" s="14">
        <f>IF(E61="","",IF(G61="Evet",0,MAX(0,MIN(E61,45)-F61)))</f>
      </c>
      <c r="I61" s="14">
        <f>IF(E61="","",IF(G61="Evet",0,MAX(0,E61-45)))</f>
      </c>
      <c r="J61" s="8">
        <f>IF(E61="","",IF(D61&gt;6,"Hafta tatili verilmemiş",IF(AND(G61="Evet",E61&gt;45),"Denkleştirme ortalamasını izleyin",IF(E61&gt;45,"Fazla çalışma var",IF(E61&gt;F61,"Fazla sürelerle çalışma","Normal")))))</f>
      </c>
      <c r="K61" s="16"/>
    </row>
    <row r="62" spans="1:11" x14ac:dyDescent="0.25">
      <c r="A62" s="18"/>
      <c r="B62" s="8">
        <f>IF(A62="","",IFERROR(VLOOKUP(A62,'Çalışanlar'!$A$6:$C$45,2,FALSE),"Listede yok"))</f>
      </c>
      <c r="C62" s="19"/>
      <c r="D62" s="15">
        <f>IF(OR(A62="",C62=""),"",COUNTIFS('Günlük Kayıt'!$B$6:$B$305,A62,'Günlük Kayıt'!$F$6:$F$305,C62,'Günlük Kayıt'!$L$6:$L$305,"&gt;0"))</f>
      </c>
      <c r="E62" s="14">
        <f>IF(OR(A62="",C62=""),"",SUMIFS('Günlük Kayıt'!$L$6:$L$305,'Günlük Kayıt'!$B$6:$B$305,A62,'Günlük Kayıt'!$F$6:$F$305,C62))</f>
      </c>
      <c r="F62" s="14">
        <f>IF(A62="","",IFERROR(IF(VLOOKUP(A62,'Çalışanlar'!$A$6:$E$45,4,FALSE)&gt;0,VLOOKUP(A62,'Çalışanlar'!$A$6:$E$45,4,FALSE),45),45))</f>
      </c>
      <c r="G62" s="8">
        <f>IF(A62="","",IFERROR(IF(VLOOKUP(A62,'Çalışanlar'!$A$6:$E$45,5,FALSE)="Evet","Evet","Hayır"),"Hayır"))</f>
      </c>
      <c r="H62" s="14">
        <f>IF(E62="","",IF(G62="Evet",0,MAX(0,MIN(E62,45)-F62)))</f>
      </c>
      <c r="I62" s="14">
        <f>IF(E62="","",IF(G62="Evet",0,MAX(0,E62-45)))</f>
      </c>
      <c r="J62" s="8">
        <f>IF(E62="","",IF(D62&gt;6,"Hafta tatili verilmemiş",IF(AND(G62="Evet",E62&gt;45),"Denkleştirme ortalamasını izleyin",IF(E62&gt;45,"Fazla çalışma var",IF(E62&gt;F62,"Fazla sürelerle çalışma","Normal")))))</f>
      </c>
      <c r="K62" s="16"/>
    </row>
    <row r="63" spans="1:11" x14ac:dyDescent="0.25">
      <c r="A63" s="18"/>
      <c r="B63" s="8">
        <f>IF(A63="","",IFERROR(VLOOKUP(A63,'Çalışanlar'!$A$6:$C$45,2,FALSE),"Listede yok"))</f>
      </c>
      <c r="C63" s="19"/>
      <c r="D63" s="15">
        <f>IF(OR(A63="",C63=""),"",COUNTIFS('Günlük Kayıt'!$B$6:$B$305,A63,'Günlük Kayıt'!$F$6:$F$305,C63,'Günlük Kayıt'!$L$6:$L$305,"&gt;0"))</f>
      </c>
      <c r="E63" s="14">
        <f>IF(OR(A63="",C63=""),"",SUMIFS('Günlük Kayıt'!$L$6:$L$305,'Günlük Kayıt'!$B$6:$B$305,A63,'Günlük Kayıt'!$F$6:$F$305,C63))</f>
      </c>
      <c r="F63" s="14">
        <f>IF(A63="","",IFERROR(IF(VLOOKUP(A63,'Çalışanlar'!$A$6:$E$45,4,FALSE)&gt;0,VLOOKUP(A63,'Çalışanlar'!$A$6:$E$45,4,FALSE),45),45))</f>
      </c>
      <c r="G63" s="8">
        <f>IF(A63="","",IFERROR(IF(VLOOKUP(A63,'Çalışanlar'!$A$6:$E$45,5,FALSE)="Evet","Evet","Hayır"),"Hayır"))</f>
      </c>
      <c r="H63" s="14">
        <f>IF(E63="","",IF(G63="Evet",0,MAX(0,MIN(E63,45)-F63)))</f>
      </c>
      <c r="I63" s="14">
        <f>IF(E63="","",IF(G63="Evet",0,MAX(0,E63-45)))</f>
      </c>
      <c r="J63" s="8">
        <f>IF(E63="","",IF(D63&gt;6,"Hafta tatili verilmemiş",IF(AND(G63="Evet",E63&gt;45),"Denkleştirme ortalamasını izleyin",IF(E63&gt;45,"Fazla çalışma var",IF(E63&gt;F63,"Fazla sürelerle çalışma","Normal")))))</f>
      </c>
      <c r="K63" s="16"/>
    </row>
    <row r="64" spans="1:11" x14ac:dyDescent="0.25">
      <c r="A64" s="18"/>
      <c r="B64" s="8">
        <f>IF(A64="","",IFERROR(VLOOKUP(A64,'Çalışanlar'!$A$6:$C$45,2,FALSE),"Listede yok"))</f>
      </c>
      <c r="C64" s="19"/>
      <c r="D64" s="15">
        <f>IF(OR(A64="",C64=""),"",COUNTIFS('Günlük Kayıt'!$B$6:$B$305,A64,'Günlük Kayıt'!$F$6:$F$305,C64,'Günlük Kayıt'!$L$6:$L$305,"&gt;0"))</f>
      </c>
      <c r="E64" s="14">
        <f>IF(OR(A64="",C64=""),"",SUMIFS('Günlük Kayıt'!$L$6:$L$305,'Günlük Kayıt'!$B$6:$B$305,A64,'Günlük Kayıt'!$F$6:$F$305,C64))</f>
      </c>
      <c r="F64" s="14">
        <f>IF(A64="","",IFERROR(IF(VLOOKUP(A64,'Çalışanlar'!$A$6:$E$45,4,FALSE)&gt;0,VLOOKUP(A64,'Çalışanlar'!$A$6:$E$45,4,FALSE),45),45))</f>
      </c>
      <c r="G64" s="8">
        <f>IF(A64="","",IFERROR(IF(VLOOKUP(A64,'Çalışanlar'!$A$6:$E$45,5,FALSE)="Evet","Evet","Hayır"),"Hayır"))</f>
      </c>
      <c r="H64" s="14">
        <f>IF(E64="","",IF(G64="Evet",0,MAX(0,MIN(E64,45)-F64)))</f>
      </c>
      <c r="I64" s="14">
        <f>IF(E64="","",IF(G64="Evet",0,MAX(0,E64-45)))</f>
      </c>
      <c r="J64" s="8">
        <f>IF(E64="","",IF(D64&gt;6,"Hafta tatili verilmemiş",IF(AND(G64="Evet",E64&gt;45),"Denkleştirme ortalamasını izleyin",IF(E64&gt;45,"Fazla çalışma var",IF(E64&gt;F64,"Fazla sürelerle çalışma","Normal")))))</f>
      </c>
      <c r="K64" s="16"/>
    </row>
    <row r="65" spans="1:11" x14ac:dyDescent="0.25">
      <c r="A65" s="18"/>
      <c r="B65" s="8">
        <f>IF(A65="","",IFERROR(VLOOKUP(A65,'Çalışanlar'!$A$6:$C$45,2,FALSE),"Listede yok"))</f>
      </c>
      <c r="C65" s="19"/>
      <c r="D65" s="15">
        <f>IF(OR(A65="",C65=""),"",COUNTIFS('Günlük Kayıt'!$B$6:$B$305,A65,'Günlük Kayıt'!$F$6:$F$305,C65,'Günlük Kayıt'!$L$6:$L$305,"&gt;0"))</f>
      </c>
      <c r="E65" s="14">
        <f>IF(OR(A65="",C65=""),"",SUMIFS('Günlük Kayıt'!$L$6:$L$305,'Günlük Kayıt'!$B$6:$B$305,A65,'Günlük Kayıt'!$F$6:$F$305,C65))</f>
      </c>
      <c r="F65" s="14">
        <f>IF(A65="","",IFERROR(IF(VLOOKUP(A65,'Çalışanlar'!$A$6:$E$45,4,FALSE)&gt;0,VLOOKUP(A65,'Çalışanlar'!$A$6:$E$45,4,FALSE),45),45))</f>
      </c>
      <c r="G65" s="8">
        <f>IF(A65="","",IFERROR(IF(VLOOKUP(A65,'Çalışanlar'!$A$6:$E$45,5,FALSE)="Evet","Evet","Hayır"),"Hayır"))</f>
      </c>
      <c r="H65" s="14">
        <f>IF(E65="","",IF(G65="Evet",0,MAX(0,MIN(E65,45)-F65)))</f>
      </c>
      <c r="I65" s="14">
        <f>IF(E65="","",IF(G65="Evet",0,MAX(0,E65-45)))</f>
      </c>
      <c r="J65" s="8">
        <f>IF(E65="","",IF(D65&gt;6,"Hafta tatili verilmemiş",IF(AND(G65="Evet",E65&gt;45),"Denkleştirme ortalamasını izleyin",IF(E65&gt;45,"Fazla çalışma var",IF(E65&gt;F65,"Fazla sürelerle çalışma","Normal")))))</f>
      </c>
      <c r="K65" s="16"/>
    </row>
    <row r="66" spans="1:11" x14ac:dyDescent="0.25">
      <c r="A66" s="18"/>
      <c r="B66" s="8">
        <f>IF(A66="","",IFERROR(VLOOKUP(A66,'Çalışanlar'!$A$6:$C$45,2,FALSE),"Listede yok"))</f>
      </c>
      <c r="C66" s="19"/>
      <c r="D66" s="15">
        <f>IF(OR(A66="",C66=""),"",COUNTIFS('Günlük Kayıt'!$B$6:$B$305,A66,'Günlük Kayıt'!$F$6:$F$305,C66,'Günlük Kayıt'!$L$6:$L$305,"&gt;0"))</f>
      </c>
      <c r="E66" s="14">
        <f>IF(OR(A66="",C66=""),"",SUMIFS('Günlük Kayıt'!$L$6:$L$305,'Günlük Kayıt'!$B$6:$B$305,A66,'Günlük Kayıt'!$F$6:$F$305,C66))</f>
      </c>
      <c r="F66" s="14">
        <f>IF(A66="","",IFERROR(IF(VLOOKUP(A66,'Çalışanlar'!$A$6:$E$45,4,FALSE)&gt;0,VLOOKUP(A66,'Çalışanlar'!$A$6:$E$45,4,FALSE),45),45))</f>
      </c>
      <c r="G66" s="8">
        <f>IF(A66="","",IFERROR(IF(VLOOKUP(A66,'Çalışanlar'!$A$6:$E$45,5,FALSE)="Evet","Evet","Hayır"),"Hayır"))</f>
      </c>
      <c r="H66" s="14">
        <f>IF(E66="","",IF(G66="Evet",0,MAX(0,MIN(E66,45)-F66)))</f>
      </c>
      <c r="I66" s="14">
        <f>IF(E66="","",IF(G66="Evet",0,MAX(0,E66-45)))</f>
      </c>
      <c r="J66" s="8">
        <f>IF(E66="","",IF(D66&gt;6,"Hafta tatili verilmemiş",IF(AND(G66="Evet",E66&gt;45),"Denkleştirme ortalamasını izleyin",IF(E66&gt;45,"Fazla çalışma var",IF(E66&gt;F66,"Fazla sürelerle çalışma","Normal")))))</f>
      </c>
      <c r="K66" s="16"/>
    </row>
    <row r="67" spans="1:11" x14ac:dyDescent="0.25">
      <c r="A67" s="18"/>
      <c r="B67" s="8">
        <f>IF(A67="","",IFERROR(VLOOKUP(A67,'Çalışanlar'!$A$6:$C$45,2,FALSE),"Listede yok"))</f>
      </c>
      <c r="C67" s="19"/>
      <c r="D67" s="15">
        <f>IF(OR(A67="",C67=""),"",COUNTIFS('Günlük Kayıt'!$B$6:$B$305,A67,'Günlük Kayıt'!$F$6:$F$305,C67,'Günlük Kayıt'!$L$6:$L$305,"&gt;0"))</f>
      </c>
      <c r="E67" s="14">
        <f>IF(OR(A67="",C67=""),"",SUMIFS('Günlük Kayıt'!$L$6:$L$305,'Günlük Kayıt'!$B$6:$B$305,A67,'Günlük Kayıt'!$F$6:$F$305,C67))</f>
      </c>
      <c r="F67" s="14">
        <f>IF(A67="","",IFERROR(IF(VLOOKUP(A67,'Çalışanlar'!$A$6:$E$45,4,FALSE)&gt;0,VLOOKUP(A67,'Çalışanlar'!$A$6:$E$45,4,FALSE),45),45))</f>
      </c>
      <c r="G67" s="8">
        <f>IF(A67="","",IFERROR(IF(VLOOKUP(A67,'Çalışanlar'!$A$6:$E$45,5,FALSE)="Evet","Evet","Hayır"),"Hayır"))</f>
      </c>
      <c r="H67" s="14">
        <f>IF(E67="","",IF(G67="Evet",0,MAX(0,MIN(E67,45)-F67)))</f>
      </c>
      <c r="I67" s="14">
        <f>IF(E67="","",IF(G67="Evet",0,MAX(0,E67-45)))</f>
      </c>
      <c r="J67" s="8">
        <f>IF(E67="","",IF(D67&gt;6,"Hafta tatili verilmemiş",IF(AND(G67="Evet",E67&gt;45),"Denkleştirme ortalamasını izleyin",IF(E67&gt;45,"Fazla çalışma var",IF(E67&gt;F67,"Fazla sürelerle çalışma","Normal")))))</f>
      </c>
      <c r="K67" s="16"/>
    </row>
    <row r="68" spans="1:11" x14ac:dyDescent="0.25">
      <c r="A68" s="18"/>
      <c r="B68" s="8">
        <f>IF(A68="","",IFERROR(VLOOKUP(A68,'Çalışanlar'!$A$6:$C$45,2,FALSE),"Listede yok"))</f>
      </c>
      <c r="C68" s="19"/>
      <c r="D68" s="15">
        <f>IF(OR(A68="",C68=""),"",COUNTIFS('Günlük Kayıt'!$B$6:$B$305,A68,'Günlük Kayıt'!$F$6:$F$305,C68,'Günlük Kayıt'!$L$6:$L$305,"&gt;0"))</f>
      </c>
      <c r="E68" s="14">
        <f>IF(OR(A68="",C68=""),"",SUMIFS('Günlük Kayıt'!$L$6:$L$305,'Günlük Kayıt'!$B$6:$B$305,A68,'Günlük Kayıt'!$F$6:$F$305,C68))</f>
      </c>
      <c r="F68" s="14">
        <f>IF(A68="","",IFERROR(IF(VLOOKUP(A68,'Çalışanlar'!$A$6:$E$45,4,FALSE)&gt;0,VLOOKUP(A68,'Çalışanlar'!$A$6:$E$45,4,FALSE),45),45))</f>
      </c>
      <c r="G68" s="8">
        <f>IF(A68="","",IFERROR(IF(VLOOKUP(A68,'Çalışanlar'!$A$6:$E$45,5,FALSE)="Evet","Evet","Hayır"),"Hayır"))</f>
      </c>
      <c r="H68" s="14">
        <f>IF(E68="","",IF(G68="Evet",0,MAX(0,MIN(E68,45)-F68)))</f>
      </c>
      <c r="I68" s="14">
        <f>IF(E68="","",IF(G68="Evet",0,MAX(0,E68-45)))</f>
      </c>
      <c r="J68" s="8">
        <f>IF(E68="","",IF(D68&gt;6,"Hafta tatili verilmemiş",IF(AND(G68="Evet",E68&gt;45),"Denkleştirme ortalamasını izleyin",IF(E68&gt;45,"Fazla çalışma var",IF(E68&gt;F68,"Fazla sürelerle çalışma","Normal")))))</f>
      </c>
      <c r="K68" s="16"/>
    </row>
    <row r="69" spans="1:11" x14ac:dyDescent="0.25">
      <c r="A69" s="18"/>
      <c r="B69" s="8">
        <f>IF(A69="","",IFERROR(VLOOKUP(A69,'Çalışanlar'!$A$6:$C$45,2,FALSE),"Listede yok"))</f>
      </c>
      <c r="C69" s="19"/>
      <c r="D69" s="15">
        <f>IF(OR(A69="",C69=""),"",COUNTIFS('Günlük Kayıt'!$B$6:$B$305,A69,'Günlük Kayıt'!$F$6:$F$305,C69,'Günlük Kayıt'!$L$6:$L$305,"&gt;0"))</f>
      </c>
      <c r="E69" s="14">
        <f>IF(OR(A69="",C69=""),"",SUMIFS('Günlük Kayıt'!$L$6:$L$305,'Günlük Kayıt'!$B$6:$B$305,A69,'Günlük Kayıt'!$F$6:$F$305,C69))</f>
      </c>
      <c r="F69" s="14">
        <f>IF(A69="","",IFERROR(IF(VLOOKUP(A69,'Çalışanlar'!$A$6:$E$45,4,FALSE)&gt;0,VLOOKUP(A69,'Çalışanlar'!$A$6:$E$45,4,FALSE),45),45))</f>
      </c>
      <c r="G69" s="8">
        <f>IF(A69="","",IFERROR(IF(VLOOKUP(A69,'Çalışanlar'!$A$6:$E$45,5,FALSE)="Evet","Evet","Hayır"),"Hayır"))</f>
      </c>
      <c r="H69" s="14">
        <f>IF(E69="","",IF(G69="Evet",0,MAX(0,MIN(E69,45)-F69)))</f>
      </c>
      <c r="I69" s="14">
        <f>IF(E69="","",IF(G69="Evet",0,MAX(0,E69-45)))</f>
      </c>
      <c r="J69" s="8">
        <f>IF(E69="","",IF(D69&gt;6,"Hafta tatili verilmemiş",IF(AND(G69="Evet",E69&gt;45),"Denkleştirme ortalamasını izleyin",IF(E69&gt;45,"Fazla çalışma var",IF(E69&gt;F69,"Fazla sürelerle çalışma","Normal")))))</f>
      </c>
      <c r="K69" s="16"/>
    </row>
    <row r="70" spans="1:11" x14ac:dyDescent="0.25">
      <c r="A70" s="18"/>
      <c r="B70" s="8">
        <f>IF(A70="","",IFERROR(VLOOKUP(A70,'Çalışanlar'!$A$6:$C$45,2,FALSE),"Listede yok"))</f>
      </c>
      <c r="C70" s="19"/>
      <c r="D70" s="15">
        <f>IF(OR(A70="",C70=""),"",COUNTIFS('Günlük Kayıt'!$B$6:$B$305,A70,'Günlük Kayıt'!$F$6:$F$305,C70,'Günlük Kayıt'!$L$6:$L$305,"&gt;0"))</f>
      </c>
      <c r="E70" s="14">
        <f>IF(OR(A70="",C70=""),"",SUMIFS('Günlük Kayıt'!$L$6:$L$305,'Günlük Kayıt'!$B$6:$B$305,A70,'Günlük Kayıt'!$F$6:$F$305,C70))</f>
      </c>
      <c r="F70" s="14">
        <f>IF(A70="","",IFERROR(IF(VLOOKUP(A70,'Çalışanlar'!$A$6:$E$45,4,FALSE)&gt;0,VLOOKUP(A70,'Çalışanlar'!$A$6:$E$45,4,FALSE),45),45))</f>
      </c>
      <c r="G70" s="8">
        <f>IF(A70="","",IFERROR(IF(VLOOKUP(A70,'Çalışanlar'!$A$6:$E$45,5,FALSE)="Evet","Evet","Hayır"),"Hayır"))</f>
      </c>
      <c r="H70" s="14">
        <f>IF(E70="","",IF(G70="Evet",0,MAX(0,MIN(E70,45)-F70)))</f>
      </c>
      <c r="I70" s="14">
        <f>IF(E70="","",IF(G70="Evet",0,MAX(0,E70-45)))</f>
      </c>
      <c r="J70" s="8">
        <f>IF(E70="","",IF(D70&gt;6,"Hafta tatili verilmemiş",IF(AND(G70="Evet",E70&gt;45),"Denkleştirme ortalamasını izleyin",IF(E70&gt;45,"Fazla çalışma var",IF(E70&gt;F70,"Fazla sürelerle çalışma","Normal")))))</f>
      </c>
      <c r="K70" s="16"/>
    </row>
    <row r="71" spans="1:11" x14ac:dyDescent="0.25">
      <c r="A71" s="18"/>
      <c r="B71" s="8">
        <f>IF(A71="","",IFERROR(VLOOKUP(A71,'Çalışanlar'!$A$6:$C$45,2,FALSE),"Listede yok"))</f>
      </c>
      <c r="C71" s="19"/>
      <c r="D71" s="15">
        <f>IF(OR(A71="",C71=""),"",COUNTIFS('Günlük Kayıt'!$B$6:$B$305,A71,'Günlük Kayıt'!$F$6:$F$305,C71,'Günlük Kayıt'!$L$6:$L$305,"&gt;0"))</f>
      </c>
      <c r="E71" s="14">
        <f>IF(OR(A71="",C71=""),"",SUMIFS('Günlük Kayıt'!$L$6:$L$305,'Günlük Kayıt'!$B$6:$B$305,A71,'Günlük Kayıt'!$F$6:$F$305,C71))</f>
      </c>
      <c r="F71" s="14">
        <f>IF(A71="","",IFERROR(IF(VLOOKUP(A71,'Çalışanlar'!$A$6:$E$45,4,FALSE)&gt;0,VLOOKUP(A71,'Çalışanlar'!$A$6:$E$45,4,FALSE),45),45))</f>
      </c>
      <c r="G71" s="8">
        <f>IF(A71="","",IFERROR(IF(VLOOKUP(A71,'Çalışanlar'!$A$6:$E$45,5,FALSE)="Evet","Evet","Hayır"),"Hayır"))</f>
      </c>
      <c r="H71" s="14">
        <f>IF(E71="","",IF(G71="Evet",0,MAX(0,MIN(E71,45)-F71)))</f>
      </c>
      <c r="I71" s="14">
        <f>IF(E71="","",IF(G71="Evet",0,MAX(0,E71-45)))</f>
      </c>
      <c r="J71" s="8">
        <f>IF(E71="","",IF(D71&gt;6,"Hafta tatili verilmemiş",IF(AND(G71="Evet",E71&gt;45),"Denkleştirme ortalamasını izleyin",IF(E71&gt;45,"Fazla çalışma var",IF(E71&gt;F71,"Fazla sürelerle çalışma","Normal")))))</f>
      </c>
      <c r="K71" s="16"/>
    </row>
    <row r="72" spans="1:11" x14ac:dyDescent="0.25">
      <c r="A72" s="18"/>
      <c r="B72" s="8">
        <f>IF(A72="","",IFERROR(VLOOKUP(A72,'Çalışanlar'!$A$6:$C$45,2,FALSE),"Listede yok"))</f>
      </c>
      <c r="C72" s="19"/>
      <c r="D72" s="15">
        <f>IF(OR(A72="",C72=""),"",COUNTIFS('Günlük Kayıt'!$B$6:$B$305,A72,'Günlük Kayıt'!$F$6:$F$305,C72,'Günlük Kayıt'!$L$6:$L$305,"&gt;0"))</f>
      </c>
      <c r="E72" s="14">
        <f>IF(OR(A72="",C72=""),"",SUMIFS('Günlük Kayıt'!$L$6:$L$305,'Günlük Kayıt'!$B$6:$B$305,A72,'Günlük Kayıt'!$F$6:$F$305,C72))</f>
      </c>
      <c r="F72" s="14">
        <f>IF(A72="","",IFERROR(IF(VLOOKUP(A72,'Çalışanlar'!$A$6:$E$45,4,FALSE)&gt;0,VLOOKUP(A72,'Çalışanlar'!$A$6:$E$45,4,FALSE),45),45))</f>
      </c>
      <c r="G72" s="8">
        <f>IF(A72="","",IFERROR(IF(VLOOKUP(A72,'Çalışanlar'!$A$6:$E$45,5,FALSE)="Evet","Evet","Hayır"),"Hayır"))</f>
      </c>
      <c r="H72" s="14">
        <f>IF(E72="","",IF(G72="Evet",0,MAX(0,MIN(E72,45)-F72)))</f>
      </c>
      <c r="I72" s="14">
        <f>IF(E72="","",IF(G72="Evet",0,MAX(0,E72-45)))</f>
      </c>
      <c r="J72" s="8">
        <f>IF(E72="","",IF(D72&gt;6,"Hafta tatili verilmemiş",IF(AND(G72="Evet",E72&gt;45),"Denkleştirme ortalamasını izleyin",IF(E72&gt;45,"Fazla çalışma var",IF(E72&gt;F72,"Fazla sürelerle çalışma","Normal")))))</f>
      </c>
      <c r="K72" s="16"/>
    </row>
    <row r="73" spans="1:11" x14ac:dyDescent="0.25">
      <c r="A73" s="18"/>
      <c r="B73" s="8">
        <f>IF(A73="","",IFERROR(VLOOKUP(A73,'Çalışanlar'!$A$6:$C$45,2,FALSE),"Listede yok"))</f>
      </c>
      <c r="C73" s="19"/>
      <c r="D73" s="15">
        <f>IF(OR(A73="",C73=""),"",COUNTIFS('Günlük Kayıt'!$B$6:$B$305,A73,'Günlük Kayıt'!$F$6:$F$305,C73,'Günlük Kayıt'!$L$6:$L$305,"&gt;0"))</f>
      </c>
      <c r="E73" s="14">
        <f>IF(OR(A73="",C73=""),"",SUMIFS('Günlük Kayıt'!$L$6:$L$305,'Günlük Kayıt'!$B$6:$B$305,A73,'Günlük Kayıt'!$F$6:$F$305,C73))</f>
      </c>
      <c r="F73" s="14">
        <f>IF(A73="","",IFERROR(IF(VLOOKUP(A73,'Çalışanlar'!$A$6:$E$45,4,FALSE)&gt;0,VLOOKUP(A73,'Çalışanlar'!$A$6:$E$45,4,FALSE),45),45))</f>
      </c>
      <c r="G73" s="8">
        <f>IF(A73="","",IFERROR(IF(VLOOKUP(A73,'Çalışanlar'!$A$6:$E$45,5,FALSE)="Evet","Evet","Hayır"),"Hayır"))</f>
      </c>
      <c r="H73" s="14">
        <f>IF(E73="","",IF(G73="Evet",0,MAX(0,MIN(E73,45)-F73)))</f>
      </c>
      <c r="I73" s="14">
        <f>IF(E73="","",IF(G73="Evet",0,MAX(0,E73-45)))</f>
      </c>
      <c r="J73" s="8">
        <f>IF(E73="","",IF(D73&gt;6,"Hafta tatili verilmemiş",IF(AND(G73="Evet",E73&gt;45),"Denkleştirme ortalamasını izleyin",IF(E73&gt;45,"Fazla çalışma var",IF(E73&gt;F73,"Fazla sürelerle çalışma","Normal")))))</f>
      </c>
      <c r="K73" s="16"/>
    </row>
    <row r="74" spans="1:11" x14ac:dyDescent="0.25">
      <c r="A74" s="18"/>
      <c r="B74" s="8">
        <f>IF(A74="","",IFERROR(VLOOKUP(A74,'Çalışanlar'!$A$6:$C$45,2,FALSE),"Listede yok"))</f>
      </c>
      <c r="C74" s="19"/>
      <c r="D74" s="15">
        <f>IF(OR(A74="",C74=""),"",COUNTIFS('Günlük Kayıt'!$B$6:$B$305,A74,'Günlük Kayıt'!$F$6:$F$305,C74,'Günlük Kayıt'!$L$6:$L$305,"&gt;0"))</f>
      </c>
      <c r="E74" s="14">
        <f>IF(OR(A74="",C74=""),"",SUMIFS('Günlük Kayıt'!$L$6:$L$305,'Günlük Kayıt'!$B$6:$B$305,A74,'Günlük Kayıt'!$F$6:$F$305,C74))</f>
      </c>
      <c r="F74" s="14">
        <f>IF(A74="","",IFERROR(IF(VLOOKUP(A74,'Çalışanlar'!$A$6:$E$45,4,FALSE)&gt;0,VLOOKUP(A74,'Çalışanlar'!$A$6:$E$45,4,FALSE),45),45))</f>
      </c>
      <c r="G74" s="8">
        <f>IF(A74="","",IFERROR(IF(VLOOKUP(A74,'Çalışanlar'!$A$6:$E$45,5,FALSE)="Evet","Evet","Hayır"),"Hayır"))</f>
      </c>
      <c r="H74" s="14">
        <f>IF(E74="","",IF(G74="Evet",0,MAX(0,MIN(E74,45)-F74)))</f>
      </c>
      <c r="I74" s="14">
        <f>IF(E74="","",IF(G74="Evet",0,MAX(0,E74-45)))</f>
      </c>
      <c r="J74" s="8">
        <f>IF(E74="","",IF(D74&gt;6,"Hafta tatili verilmemiş",IF(AND(G74="Evet",E74&gt;45),"Denkleştirme ortalamasını izleyin",IF(E74&gt;45,"Fazla çalışma var",IF(E74&gt;F74,"Fazla sürelerle çalışma","Normal")))))</f>
      </c>
      <c r="K74" s="16"/>
    </row>
    <row r="75" spans="1:11" x14ac:dyDescent="0.25">
      <c r="A75" s="18"/>
      <c r="B75" s="8">
        <f>IF(A75="","",IFERROR(VLOOKUP(A75,'Çalışanlar'!$A$6:$C$45,2,FALSE),"Listede yok"))</f>
      </c>
      <c r="C75" s="19"/>
      <c r="D75" s="15">
        <f>IF(OR(A75="",C75=""),"",COUNTIFS('Günlük Kayıt'!$B$6:$B$305,A75,'Günlük Kayıt'!$F$6:$F$305,C75,'Günlük Kayıt'!$L$6:$L$305,"&gt;0"))</f>
      </c>
      <c r="E75" s="14">
        <f>IF(OR(A75="",C75=""),"",SUMIFS('Günlük Kayıt'!$L$6:$L$305,'Günlük Kayıt'!$B$6:$B$305,A75,'Günlük Kayıt'!$F$6:$F$305,C75))</f>
      </c>
      <c r="F75" s="14">
        <f>IF(A75="","",IFERROR(IF(VLOOKUP(A75,'Çalışanlar'!$A$6:$E$45,4,FALSE)&gt;0,VLOOKUP(A75,'Çalışanlar'!$A$6:$E$45,4,FALSE),45),45))</f>
      </c>
      <c r="G75" s="8">
        <f>IF(A75="","",IFERROR(IF(VLOOKUP(A75,'Çalışanlar'!$A$6:$E$45,5,FALSE)="Evet","Evet","Hayır"),"Hayır"))</f>
      </c>
      <c r="H75" s="14">
        <f>IF(E75="","",IF(G75="Evet",0,MAX(0,MIN(E75,45)-F75)))</f>
      </c>
      <c r="I75" s="14">
        <f>IF(E75="","",IF(G75="Evet",0,MAX(0,E75-45)))</f>
      </c>
      <c r="J75" s="8">
        <f>IF(E75="","",IF(D75&gt;6,"Hafta tatili verilmemiş",IF(AND(G75="Evet",E75&gt;45),"Denkleştirme ortalamasını izleyin",IF(E75&gt;45,"Fazla çalışma var",IF(E75&gt;F75,"Fazla sürelerle çalışma","Normal")))))</f>
      </c>
      <c r="K75" s="16"/>
    </row>
    <row r="76" spans="1:11" x14ac:dyDescent="0.25">
      <c r="A76" s="18"/>
      <c r="B76" s="8">
        <f>IF(A76="","",IFERROR(VLOOKUP(A76,'Çalışanlar'!$A$6:$C$45,2,FALSE),"Listede yok"))</f>
      </c>
      <c r="C76" s="19"/>
      <c r="D76" s="15">
        <f>IF(OR(A76="",C76=""),"",COUNTIFS('Günlük Kayıt'!$B$6:$B$305,A76,'Günlük Kayıt'!$F$6:$F$305,C76,'Günlük Kayıt'!$L$6:$L$305,"&gt;0"))</f>
      </c>
      <c r="E76" s="14">
        <f>IF(OR(A76="",C76=""),"",SUMIFS('Günlük Kayıt'!$L$6:$L$305,'Günlük Kayıt'!$B$6:$B$305,A76,'Günlük Kayıt'!$F$6:$F$305,C76))</f>
      </c>
      <c r="F76" s="14">
        <f>IF(A76="","",IFERROR(IF(VLOOKUP(A76,'Çalışanlar'!$A$6:$E$45,4,FALSE)&gt;0,VLOOKUP(A76,'Çalışanlar'!$A$6:$E$45,4,FALSE),45),45))</f>
      </c>
      <c r="G76" s="8">
        <f>IF(A76="","",IFERROR(IF(VLOOKUP(A76,'Çalışanlar'!$A$6:$E$45,5,FALSE)="Evet","Evet","Hayır"),"Hayır"))</f>
      </c>
      <c r="H76" s="14">
        <f>IF(E76="","",IF(G76="Evet",0,MAX(0,MIN(E76,45)-F76)))</f>
      </c>
      <c r="I76" s="14">
        <f>IF(E76="","",IF(G76="Evet",0,MAX(0,E76-45)))</f>
      </c>
      <c r="J76" s="8">
        <f>IF(E76="","",IF(D76&gt;6,"Hafta tatili verilmemiş",IF(AND(G76="Evet",E76&gt;45),"Denkleştirme ortalamasını izleyin",IF(E76&gt;45,"Fazla çalışma var",IF(E76&gt;F76,"Fazla sürelerle çalışma","Normal")))))</f>
      </c>
      <c r="K76" s="16"/>
    </row>
    <row r="77" spans="1:11" x14ac:dyDescent="0.25">
      <c r="A77" s="18"/>
      <c r="B77" s="8">
        <f>IF(A77="","",IFERROR(VLOOKUP(A77,'Çalışanlar'!$A$6:$C$45,2,FALSE),"Listede yok"))</f>
      </c>
      <c r="C77" s="19"/>
      <c r="D77" s="15">
        <f>IF(OR(A77="",C77=""),"",COUNTIFS('Günlük Kayıt'!$B$6:$B$305,A77,'Günlük Kayıt'!$F$6:$F$305,C77,'Günlük Kayıt'!$L$6:$L$305,"&gt;0"))</f>
      </c>
      <c r="E77" s="14">
        <f>IF(OR(A77="",C77=""),"",SUMIFS('Günlük Kayıt'!$L$6:$L$305,'Günlük Kayıt'!$B$6:$B$305,A77,'Günlük Kayıt'!$F$6:$F$305,C77))</f>
      </c>
      <c r="F77" s="14">
        <f>IF(A77="","",IFERROR(IF(VLOOKUP(A77,'Çalışanlar'!$A$6:$E$45,4,FALSE)&gt;0,VLOOKUP(A77,'Çalışanlar'!$A$6:$E$45,4,FALSE),45),45))</f>
      </c>
      <c r="G77" s="8">
        <f>IF(A77="","",IFERROR(IF(VLOOKUP(A77,'Çalışanlar'!$A$6:$E$45,5,FALSE)="Evet","Evet","Hayır"),"Hayır"))</f>
      </c>
      <c r="H77" s="14">
        <f>IF(E77="","",IF(G77="Evet",0,MAX(0,MIN(E77,45)-F77)))</f>
      </c>
      <c r="I77" s="14">
        <f>IF(E77="","",IF(G77="Evet",0,MAX(0,E77-45)))</f>
      </c>
      <c r="J77" s="8">
        <f>IF(E77="","",IF(D77&gt;6,"Hafta tatili verilmemiş",IF(AND(G77="Evet",E77&gt;45),"Denkleştirme ortalamasını izleyin",IF(E77&gt;45,"Fazla çalışma var",IF(E77&gt;F77,"Fazla sürelerle çalışma","Normal")))))</f>
      </c>
      <c r="K77" s="16"/>
    </row>
    <row r="78" spans="1:11" x14ac:dyDescent="0.25">
      <c r="A78" s="18"/>
      <c r="B78" s="8">
        <f>IF(A78="","",IFERROR(VLOOKUP(A78,'Çalışanlar'!$A$6:$C$45,2,FALSE),"Listede yok"))</f>
      </c>
      <c r="C78" s="19"/>
      <c r="D78" s="15">
        <f>IF(OR(A78="",C78=""),"",COUNTIFS('Günlük Kayıt'!$B$6:$B$305,A78,'Günlük Kayıt'!$F$6:$F$305,C78,'Günlük Kayıt'!$L$6:$L$305,"&gt;0"))</f>
      </c>
      <c r="E78" s="14">
        <f>IF(OR(A78="",C78=""),"",SUMIFS('Günlük Kayıt'!$L$6:$L$305,'Günlük Kayıt'!$B$6:$B$305,A78,'Günlük Kayıt'!$F$6:$F$305,C78))</f>
      </c>
      <c r="F78" s="14">
        <f>IF(A78="","",IFERROR(IF(VLOOKUP(A78,'Çalışanlar'!$A$6:$E$45,4,FALSE)&gt;0,VLOOKUP(A78,'Çalışanlar'!$A$6:$E$45,4,FALSE),45),45))</f>
      </c>
      <c r="G78" s="8">
        <f>IF(A78="","",IFERROR(IF(VLOOKUP(A78,'Çalışanlar'!$A$6:$E$45,5,FALSE)="Evet","Evet","Hayır"),"Hayır"))</f>
      </c>
      <c r="H78" s="14">
        <f>IF(E78="","",IF(G78="Evet",0,MAX(0,MIN(E78,45)-F78)))</f>
      </c>
      <c r="I78" s="14">
        <f>IF(E78="","",IF(G78="Evet",0,MAX(0,E78-45)))</f>
      </c>
      <c r="J78" s="8">
        <f>IF(E78="","",IF(D78&gt;6,"Hafta tatili verilmemiş",IF(AND(G78="Evet",E78&gt;45),"Denkleştirme ortalamasını izleyin",IF(E78&gt;45,"Fazla çalışma var",IF(E78&gt;F78,"Fazla sürelerle çalışma","Normal")))))</f>
      </c>
      <c r="K78" s="16"/>
    </row>
    <row r="79" spans="1:11" x14ac:dyDescent="0.25">
      <c r="A79" s="18"/>
      <c r="B79" s="8">
        <f>IF(A79="","",IFERROR(VLOOKUP(A79,'Çalışanlar'!$A$6:$C$45,2,FALSE),"Listede yok"))</f>
      </c>
      <c r="C79" s="19"/>
      <c r="D79" s="15">
        <f>IF(OR(A79="",C79=""),"",COUNTIFS('Günlük Kayıt'!$B$6:$B$305,A79,'Günlük Kayıt'!$F$6:$F$305,C79,'Günlük Kayıt'!$L$6:$L$305,"&gt;0"))</f>
      </c>
      <c r="E79" s="14">
        <f>IF(OR(A79="",C79=""),"",SUMIFS('Günlük Kayıt'!$L$6:$L$305,'Günlük Kayıt'!$B$6:$B$305,A79,'Günlük Kayıt'!$F$6:$F$305,C79))</f>
      </c>
      <c r="F79" s="14">
        <f>IF(A79="","",IFERROR(IF(VLOOKUP(A79,'Çalışanlar'!$A$6:$E$45,4,FALSE)&gt;0,VLOOKUP(A79,'Çalışanlar'!$A$6:$E$45,4,FALSE),45),45))</f>
      </c>
      <c r="G79" s="8">
        <f>IF(A79="","",IFERROR(IF(VLOOKUP(A79,'Çalışanlar'!$A$6:$E$45,5,FALSE)="Evet","Evet","Hayır"),"Hayır"))</f>
      </c>
      <c r="H79" s="14">
        <f>IF(E79="","",IF(G79="Evet",0,MAX(0,MIN(E79,45)-F79)))</f>
      </c>
      <c r="I79" s="14">
        <f>IF(E79="","",IF(G79="Evet",0,MAX(0,E79-45)))</f>
      </c>
      <c r="J79" s="8">
        <f>IF(E79="","",IF(D79&gt;6,"Hafta tatili verilmemiş",IF(AND(G79="Evet",E79&gt;45),"Denkleştirme ortalamasını izleyin",IF(E79&gt;45,"Fazla çalışma var",IF(E79&gt;F79,"Fazla sürelerle çalışma","Normal")))))</f>
      </c>
      <c r="K79" s="16"/>
    </row>
    <row r="80" spans="1:11" x14ac:dyDescent="0.25">
      <c r="A80" s="18"/>
      <c r="B80" s="8">
        <f>IF(A80="","",IFERROR(VLOOKUP(A80,'Çalışanlar'!$A$6:$C$45,2,FALSE),"Listede yok"))</f>
      </c>
      <c r="C80" s="19"/>
      <c r="D80" s="15">
        <f>IF(OR(A80="",C80=""),"",COUNTIFS('Günlük Kayıt'!$B$6:$B$305,A80,'Günlük Kayıt'!$F$6:$F$305,C80,'Günlük Kayıt'!$L$6:$L$305,"&gt;0"))</f>
      </c>
      <c r="E80" s="14">
        <f>IF(OR(A80="",C80=""),"",SUMIFS('Günlük Kayıt'!$L$6:$L$305,'Günlük Kayıt'!$B$6:$B$305,A80,'Günlük Kayıt'!$F$6:$F$305,C80))</f>
      </c>
      <c r="F80" s="14">
        <f>IF(A80="","",IFERROR(IF(VLOOKUP(A80,'Çalışanlar'!$A$6:$E$45,4,FALSE)&gt;0,VLOOKUP(A80,'Çalışanlar'!$A$6:$E$45,4,FALSE),45),45))</f>
      </c>
      <c r="G80" s="8">
        <f>IF(A80="","",IFERROR(IF(VLOOKUP(A80,'Çalışanlar'!$A$6:$E$45,5,FALSE)="Evet","Evet","Hayır"),"Hayır"))</f>
      </c>
      <c r="H80" s="14">
        <f>IF(E80="","",IF(G80="Evet",0,MAX(0,MIN(E80,45)-F80)))</f>
      </c>
      <c r="I80" s="14">
        <f>IF(E80="","",IF(G80="Evet",0,MAX(0,E80-45)))</f>
      </c>
      <c r="J80" s="8">
        <f>IF(E80="","",IF(D80&gt;6,"Hafta tatili verilmemiş",IF(AND(G80="Evet",E80&gt;45),"Denkleştirme ortalamasını izleyin",IF(E80&gt;45,"Fazla çalışma var",IF(E80&gt;F80,"Fazla sürelerle çalışma","Normal")))))</f>
      </c>
      <c r="K80" s="16"/>
    </row>
    <row r="81" spans="1:11" x14ac:dyDescent="0.25">
      <c r="A81" s="18"/>
      <c r="B81" s="8">
        <f>IF(A81="","",IFERROR(VLOOKUP(A81,'Çalışanlar'!$A$6:$C$45,2,FALSE),"Listede yok"))</f>
      </c>
      <c r="C81" s="19"/>
      <c r="D81" s="15">
        <f>IF(OR(A81="",C81=""),"",COUNTIFS('Günlük Kayıt'!$B$6:$B$305,A81,'Günlük Kayıt'!$F$6:$F$305,C81,'Günlük Kayıt'!$L$6:$L$305,"&gt;0"))</f>
      </c>
      <c r="E81" s="14">
        <f>IF(OR(A81="",C81=""),"",SUMIFS('Günlük Kayıt'!$L$6:$L$305,'Günlük Kayıt'!$B$6:$B$305,A81,'Günlük Kayıt'!$F$6:$F$305,C81))</f>
      </c>
      <c r="F81" s="14">
        <f>IF(A81="","",IFERROR(IF(VLOOKUP(A81,'Çalışanlar'!$A$6:$E$45,4,FALSE)&gt;0,VLOOKUP(A81,'Çalışanlar'!$A$6:$E$45,4,FALSE),45),45))</f>
      </c>
      <c r="G81" s="8">
        <f>IF(A81="","",IFERROR(IF(VLOOKUP(A81,'Çalışanlar'!$A$6:$E$45,5,FALSE)="Evet","Evet","Hayır"),"Hayır"))</f>
      </c>
      <c r="H81" s="14">
        <f>IF(E81="","",IF(G81="Evet",0,MAX(0,MIN(E81,45)-F81)))</f>
      </c>
      <c r="I81" s="14">
        <f>IF(E81="","",IF(G81="Evet",0,MAX(0,E81-45)))</f>
      </c>
      <c r="J81" s="8">
        <f>IF(E81="","",IF(D81&gt;6,"Hafta tatili verilmemiş",IF(AND(G81="Evet",E81&gt;45),"Denkleştirme ortalamasını izleyin",IF(E81&gt;45,"Fazla çalışma var",IF(E81&gt;F81,"Fazla sürelerle çalışma","Normal")))))</f>
      </c>
      <c r="K81" s="16"/>
    </row>
    <row r="82" spans="1:11" x14ac:dyDescent="0.25">
      <c r="A82" s="18"/>
      <c r="B82" s="8">
        <f>IF(A82="","",IFERROR(VLOOKUP(A82,'Çalışanlar'!$A$6:$C$45,2,FALSE),"Listede yok"))</f>
      </c>
      <c r="C82" s="19"/>
      <c r="D82" s="15">
        <f>IF(OR(A82="",C82=""),"",COUNTIFS('Günlük Kayıt'!$B$6:$B$305,A82,'Günlük Kayıt'!$F$6:$F$305,C82,'Günlük Kayıt'!$L$6:$L$305,"&gt;0"))</f>
      </c>
      <c r="E82" s="14">
        <f>IF(OR(A82="",C82=""),"",SUMIFS('Günlük Kayıt'!$L$6:$L$305,'Günlük Kayıt'!$B$6:$B$305,A82,'Günlük Kayıt'!$F$6:$F$305,C82))</f>
      </c>
      <c r="F82" s="14">
        <f>IF(A82="","",IFERROR(IF(VLOOKUP(A82,'Çalışanlar'!$A$6:$E$45,4,FALSE)&gt;0,VLOOKUP(A82,'Çalışanlar'!$A$6:$E$45,4,FALSE),45),45))</f>
      </c>
      <c r="G82" s="8">
        <f>IF(A82="","",IFERROR(IF(VLOOKUP(A82,'Çalışanlar'!$A$6:$E$45,5,FALSE)="Evet","Evet","Hayır"),"Hayır"))</f>
      </c>
      <c r="H82" s="14">
        <f>IF(E82="","",IF(G82="Evet",0,MAX(0,MIN(E82,45)-F82)))</f>
      </c>
      <c r="I82" s="14">
        <f>IF(E82="","",IF(G82="Evet",0,MAX(0,E82-45)))</f>
      </c>
      <c r="J82" s="8">
        <f>IF(E82="","",IF(D82&gt;6,"Hafta tatili verilmemiş",IF(AND(G82="Evet",E82&gt;45),"Denkleştirme ortalamasını izleyin",IF(E82&gt;45,"Fazla çalışma var",IF(E82&gt;F82,"Fazla sürelerle çalışma","Normal")))))</f>
      </c>
      <c r="K82" s="16"/>
    </row>
    <row r="83" spans="1:11" x14ac:dyDescent="0.25">
      <c r="A83" s="18"/>
      <c r="B83" s="8">
        <f>IF(A83="","",IFERROR(VLOOKUP(A83,'Çalışanlar'!$A$6:$C$45,2,FALSE),"Listede yok"))</f>
      </c>
      <c r="C83" s="19"/>
      <c r="D83" s="15">
        <f>IF(OR(A83="",C83=""),"",COUNTIFS('Günlük Kayıt'!$B$6:$B$305,A83,'Günlük Kayıt'!$F$6:$F$305,C83,'Günlük Kayıt'!$L$6:$L$305,"&gt;0"))</f>
      </c>
      <c r="E83" s="14">
        <f>IF(OR(A83="",C83=""),"",SUMIFS('Günlük Kayıt'!$L$6:$L$305,'Günlük Kayıt'!$B$6:$B$305,A83,'Günlük Kayıt'!$F$6:$F$305,C83))</f>
      </c>
      <c r="F83" s="14">
        <f>IF(A83="","",IFERROR(IF(VLOOKUP(A83,'Çalışanlar'!$A$6:$E$45,4,FALSE)&gt;0,VLOOKUP(A83,'Çalışanlar'!$A$6:$E$45,4,FALSE),45),45))</f>
      </c>
      <c r="G83" s="8">
        <f>IF(A83="","",IFERROR(IF(VLOOKUP(A83,'Çalışanlar'!$A$6:$E$45,5,FALSE)="Evet","Evet","Hayır"),"Hayır"))</f>
      </c>
      <c r="H83" s="14">
        <f>IF(E83="","",IF(G83="Evet",0,MAX(0,MIN(E83,45)-F83)))</f>
      </c>
      <c r="I83" s="14">
        <f>IF(E83="","",IF(G83="Evet",0,MAX(0,E83-45)))</f>
      </c>
      <c r="J83" s="8">
        <f>IF(E83="","",IF(D83&gt;6,"Hafta tatili verilmemiş",IF(AND(G83="Evet",E83&gt;45),"Denkleştirme ortalamasını izleyin",IF(E83&gt;45,"Fazla çalışma var",IF(E83&gt;F83,"Fazla sürelerle çalışma","Normal")))))</f>
      </c>
      <c r="K83" s="16"/>
    </row>
    <row r="84" spans="1:11" x14ac:dyDescent="0.25">
      <c r="A84" s="18"/>
      <c r="B84" s="8">
        <f>IF(A84="","",IFERROR(VLOOKUP(A84,'Çalışanlar'!$A$6:$C$45,2,FALSE),"Listede yok"))</f>
      </c>
      <c r="C84" s="19"/>
      <c r="D84" s="15">
        <f>IF(OR(A84="",C84=""),"",COUNTIFS('Günlük Kayıt'!$B$6:$B$305,A84,'Günlük Kayıt'!$F$6:$F$305,C84,'Günlük Kayıt'!$L$6:$L$305,"&gt;0"))</f>
      </c>
      <c r="E84" s="14">
        <f>IF(OR(A84="",C84=""),"",SUMIFS('Günlük Kayıt'!$L$6:$L$305,'Günlük Kayıt'!$B$6:$B$305,A84,'Günlük Kayıt'!$F$6:$F$305,C84))</f>
      </c>
      <c r="F84" s="14">
        <f>IF(A84="","",IFERROR(IF(VLOOKUP(A84,'Çalışanlar'!$A$6:$E$45,4,FALSE)&gt;0,VLOOKUP(A84,'Çalışanlar'!$A$6:$E$45,4,FALSE),45),45))</f>
      </c>
      <c r="G84" s="8">
        <f>IF(A84="","",IFERROR(IF(VLOOKUP(A84,'Çalışanlar'!$A$6:$E$45,5,FALSE)="Evet","Evet","Hayır"),"Hayır"))</f>
      </c>
      <c r="H84" s="14">
        <f>IF(E84="","",IF(G84="Evet",0,MAX(0,MIN(E84,45)-F84)))</f>
      </c>
      <c r="I84" s="14">
        <f>IF(E84="","",IF(G84="Evet",0,MAX(0,E84-45)))</f>
      </c>
      <c r="J84" s="8">
        <f>IF(E84="","",IF(D84&gt;6,"Hafta tatili verilmemiş",IF(AND(G84="Evet",E84&gt;45),"Denkleştirme ortalamasını izleyin",IF(E84&gt;45,"Fazla çalışma var",IF(E84&gt;F84,"Fazla sürelerle çalışma","Normal")))))</f>
      </c>
      <c r="K84" s="16"/>
    </row>
    <row r="85" spans="1:11" x14ac:dyDescent="0.25">
      <c r="A85" s="18"/>
      <c r="B85" s="8">
        <f>IF(A85="","",IFERROR(VLOOKUP(A85,'Çalışanlar'!$A$6:$C$45,2,FALSE),"Listede yok"))</f>
      </c>
      <c r="C85" s="19"/>
      <c r="D85" s="15">
        <f>IF(OR(A85="",C85=""),"",COUNTIFS('Günlük Kayıt'!$B$6:$B$305,A85,'Günlük Kayıt'!$F$6:$F$305,C85,'Günlük Kayıt'!$L$6:$L$305,"&gt;0"))</f>
      </c>
      <c r="E85" s="14">
        <f>IF(OR(A85="",C85=""),"",SUMIFS('Günlük Kayıt'!$L$6:$L$305,'Günlük Kayıt'!$B$6:$B$305,A85,'Günlük Kayıt'!$F$6:$F$305,C85))</f>
      </c>
      <c r="F85" s="14">
        <f>IF(A85="","",IFERROR(IF(VLOOKUP(A85,'Çalışanlar'!$A$6:$E$45,4,FALSE)&gt;0,VLOOKUP(A85,'Çalışanlar'!$A$6:$E$45,4,FALSE),45),45))</f>
      </c>
      <c r="G85" s="8">
        <f>IF(A85="","",IFERROR(IF(VLOOKUP(A85,'Çalışanlar'!$A$6:$E$45,5,FALSE)="Evet","Evet","Hayır"),"Hayır"))</f>
      </c>
      <c r="H85" s="14">
        <f>IF(E85="","",IF(G85="Evet",0,MAX(0,MIN(E85,45)-F85)))</f>
      </c>
      <c r="I85" s="14">
        <f>IF(E85="","",IF(G85="Evet",0,MAX(0,E85-45)))</f>
      </c>
      <c r="J85" s="8">
        <f>IF(E85="","",IF(D85&gt;6,"Hafta tatili verilmemiş",IF(AND(G85="Evet",E85&gt;45),"Denkleştirme ortalamasını izleyin",IF(E85&gt;45,"Fazla çalışma var",IF(E85&gt;F85,"Fazla sürelerle çalışma","Normal")))))</f>
      </c>
      <c r="K85" s="16"/>
    </row>
    <row r="86" spans="1:11" x14ac:dyDescent="0.25">
      <c r="A86" s="18"/>
      <c r="B86" s="8">
        <f>IF(A86="","",IFERROR(VLOOKUP(A86,'Çalışanlar'!$A$6:$C$45,2,FALSE),"Listede yok"))</f>
      </c>
      <c r="C86" s="19"/>
      <c r="D86" s="15">
        <f>IF(OR(A86="",C86=""),"",COUNTIFS('Günlük Kayıt'!$B$6:$B$305,A86,'Günlük Kayıt'!$F$6:$F$305,C86,'Günlük Kayıt'!$L$6:$L$305,"&gt;0"))</f>
      </c>
      <c r="E86" s="14">
        <f>IF(OR(A86="",C86=""),"",SUMIFS('Günlük Kayıt'!$L$6:$L$305,'Günlük Kayıt'!$B$6:$B$305,A86,'Günlük Kayıt'!$F$6:$F$305,C86))</f>
      </c>
      <c r="F86" s="14">
        <f>IF(A86="","",IFERROR(IF(VLOOKUP(A86,'Çalışanlar'!$A$6:$E$45,4,FALSE)&gt;0,VLOOKUP(A86,'Çalışanlar'!$A$6:$E$45,4,FALSE),45),45))</f>
      </c>
      <c r="G86" s="8">
        <f>IF(A86="","",IFERROR(IF(VLOOKUP(A86,'Çalışanlar'!$A$6:$E$45,5,FALSE)="Evet","Evet","Hayır"),"Hayır"))</f>
      </c>
      <c r="H86" s="14">
        <f>IF(E86="","",IF(G86="Evet",0,MAX(0,MIN(E86,45)-F86)))</f>
      </c>
      <c r="I86" s="14">
        <f>IF(E86="","",IF(G86="Evet",0,MAX(0,E86-45)))</f>
      </c>
      <c r="J86" s="8">
        <f>IF(E86="","",IF(D86&gt;6,"Hafta tatili verilmemiş",IF(AND(G86="Evet",E86&gt;45),"Denkleştirme ortalamasını izleyin",IF(E86&gt;45,"Fazla çalışma var",IF(E86&gt;F86,"Fazla sürelerle çalışma","Normal")))))</f>
      </c>
      <c r="K86" s="16"/>
    </row>
    <row r="87" spans="1:11" x14ac:dyDescent="0.25">
      <c r="A87" s="18"/>
      <c r="B87" s="8">
        <f>IF(A87="","",IFERROR(VLOOKUP(A87,'Çalışanlar'!$A$6:$C$45,2,FALSE),"Listede yok"))</f>
      </c>
      <c r="C87" s="19"/>
      <c r="D87" s="15">
        <f>IF(OR(A87="",C87=""),"",COUNTIFS('Günlük Kayıt'!$B$6:$B$305,A87,'Günlük Kayıt'!$F$6:$F$305,C87,'Günlük Kayıt'!$L$6:$L$305,"&gt;0"))</f>
      </c>
      <c r="E87" s="14">
        <f>IF(OR(A87="",C87=""),"",SUMIFS('Günlük Kayıt'!$L$6:$L$305,'Günlük Kayıt'!$B$6:$B$305,A87,'Günlük Kayıt'!$F$6:$F$305,C87))</f>
      </c>
      <c r="F87" s="14">
        <f>IF(A87="","",IFERROR(IF(VLOOKUP(A87,'Çalışanlar'!$A$6:$E$45,4,FALSE)&gt;0,VLOOKUP(A87,'Çalışanlar'!$A$6:$E$45,4,FALSE),45),45))</f>
      </c>
      <c r="G87" s="8">
        <f>IF(A87="","",IFERROR(IF(VLOOKUP(A87,'Çalışanlar'!$A$6:$E$45,5,FALSE)="Evet","Evet","Hayır"),"Hayır"))</f>
      </c>
      <c r="H87" s="14">
        <f>IF(E87="","",IF(G87="Evet",0,MAX(0,MIN(E87,45)-F87)))</f>
      </c>
      <c r="I87" s="14">
        <f>IF(E87="","",IF(G87="Evet",0,MAX(0,E87-45)))</f>
      </c>
      <c r="J87" s="8">
        <f>IF(E87="","",IF(D87&gt;6,"Hafta tatili verilmemiş",IF(AND(G87="Evet",E87&gt;45),"Denkleştirme ortalamasını izleyin",IF(E87&gt;45,"Fazla çalışma var",IF(E87&gt;F87,"Fazla sürelerle çalışma","Normal")))))</f>
      </c>
      <c r="K87" s="16"/>
    </row>
    <row r="88" spans="1:11" x14ac:dyDescent="0.25">
      <c r="A88" s="18"/>
      <c r="B88" s="8">
        <f>IF(A88="","",IFERROR(VLOOKUP(A88,'Çalışanlar'!$A$6:$C$45,2,FALSE),"Listede yok"))</f>
      </c>
      <c r="C88" s="19"/>
      <c r="D88" s="15">
        <f>IF(OR(A88="",C88=""),"",COUNTIFS('Günlük Kayıt'!$B$6:$B$305,A88,'Günlük Kayıt'!$F$6:$F$305,C88,'Günlük Kayıt'!$L$6:$L$305,"&gt;0"))</f>
      </c>
      <c r="E88" s="14">
        <f>IF(OR(A88="",C88=""),"",SUMIFS('Günlük Kayıt'!$L$6:$L$305,'Günlük Kayıt'!$B$6:$B$305,A88,'Günlük Kayıt'!$F$6:$F$305,C88))</f>
      </c>
      <c r="F88" s="14">
        <f>IF(A88="","",IFERROR(IF(VLOOKUP(A88,'Çalışanlar'!$A$6:$E$45,4,FALSE)&gt;0,VLOOKUP(A88,'Çalışanlar'!$A$6:$E$45,4,FALSE),45),45))</f>
      </c>
      <c r="G88" s="8">
        <f>IF(A88="","",IFERROR(IF(VLOOKUP(A88,'Çalışanlar'!$A$6:$E$45,5,FALSE)="Evet","Evet","Hayır"),"Hayır"))</f>
      </c>
      <c r="H88" s="14">
        <f>IF(E88="","",IF(G88="Evet",0,MAX(0,MIN(E88,45)-F88)))</f>
      </c>
      <c r="I88" s="14">
        <f>IF(E88="","",IF(G88="Evet",0,MAX(0,E88-45)))</f>
      </c>
      <c r="J88" s="8">
        <f>IF(E88="","",IF(D88&gt;6,"Hafta tatili verilmemiş",IF(AND(G88="Evet",E88&gt;45),"Denkleştirme ortalamasını izleyin",IF(E88&gt;45,"Fazla çalışma var",IF(E88&gt;F88,"Fazla sürelerle çalışma","Normal")))))</f>
      </c>
      <c r="K88" s="16"/>
    </row>
    <row r="89" spans="1:11" x14ac:dyDescent="0.25">
      <c r="A89" s="18"/>
      <c r="B89" s="8">
        <f>IF(A89="","",IFERROR(VLOOKUP(A89,'Çalışanlar'!$A$6:$C$45,2,FALSE),"Listede yok"))</f>
      </c>
      <c r="C89" s="19"/>
      <c r="D89" s="15">
        <f>IF(OR(A89="",C89=""),"",COUNTIFS('Günlük Kayıt'!$B$6:$B$305,A89,'Günlük Kayıt'!$F$6:$F$305,C89,'Günlük Kayıt'!$L$6:$L$305,"&gt;0"))</f>
      </c>
      <c r="E89" s="14">
        <f>IF(OR(A89="",C89=""),"",SUMIFS('Günlük Kayıt'!$L$6:$L$305,'Günlük Kayıt'!$B$6:$B$305,A89,'Günlük Kayıt'!$F$6:$F$305,C89))</f>
      </c>
      <c r="F89" s="14">
        <f>IF(A89="","",IFERROR(IF(VLOOKUP(A89,'Çalışanlar'!$A$6:$E$45,4,FALSE)&gt;0,VLOOKUP(A89,'Çalışanlar'!$A$6:$E$45,4,FALSE),45),45))</f>
      </c>
      <c r="G89" s="8">
        <f>IF(A89="","",IFERROR(IF(VLOOKUP(A89,'Çalışanlar'!$A$6:$E$45,5,FALSE)="Evet","Evet","Hayır"),"Hayır"))</f>
      </c>
      <c r="H89" s="14">
        <f>IF(E89="","",IF(G89="Evet",0,MAX(0,MIN(E89,45)-F89)))</f>
      </c>
      <c r="I89" s="14">
        <f>IF(E89="","",IF(G89="Evet",0,MAX(0,E89-45)))</f>
      </c>
      <c r="J89" s="8">
        <f>IF(E89="","",IF(D89&gt;6,"Hafta tatili verilmemiş",IF(AND(G89="Evet",E89&gt;45),"Denkleştirme ortalamasını izleyin",IF(E89&gt;45,"Fazla çalışma var",IF(E89&gt;F89,"Fazla sürelerle çalışma","Normal")))))</f>
      </c>
      <c r="K89" s="16"/>
    </row>
    <row r="90" spans="1:11" x14ac:dyDescent="0.25">
      <c r="A90" s="18"/>
      <c r="B90" s="8">
        <f>IF(A90="","",IFERROR(VLOOKUP(A90,'Çalışanlar'!$A$6:$C$45,2,FALSE),"Listede yok"))</f>
      </c>
      <c r="C90" s="19"/>
      <c r="D90" s="15">
        <f>IF(OR(A90="",C90=""),"",COUNTIFS('Günlük Kayıt'!$B$6:$B$305,A90,'Günlük Kayıt'!$F$6:$F$305,C90,'Günlük Kayıt'!$L$6:$L$305,"&gt;0"))</f>
      </c>
      <c r="E90" s="14">
        <f>IF(OR(A90="",C90=""),"",SUMIFS('Günlük Kayıt'!$L$6:$L$305,'Günlük Kayıt'!$B$6:$B$305,A90,'Günlük Kayıt'!$F$6:$F$305,C90))</f>
      </c>
      <c r="F90" s="14">
        <f>IF(A90="","",IFERROR(IF(VLOOKUP(A90,'Çalışanlar'!$A$6:$E$45,4,FALSE)&gt;0,VLOOKUP(A90,'Çalışanlar'!$A$6:$E$45,4,FALSE),45),45))</f>
      </c>
      <c r="G90" s="8">
        <f>IF(A90="","",IFERROR(IF(VLOOKUP(A90,'Çalışanlar'!$A$6:$E$45,5,FALSE)="Evet","Evet","Hayır"),"Hayır"))</f>
      </c>
      <c r="H90" s="14">
        <f>IF(E90="","",IF(G90="Evet",0,MAX(0,MIN(E90,45)-F90)))</f>
      </c>
      <c r="I90" s="14">
        <f>IF(E90="","",IF(G90="Evet",0,MAX(0,E90-45)))</f>
      </c>
      <c r="J90" s="8">
        <f>IF(E90="","",IF(D90&gt;6,"Hafta tatili verilmemiş",IF(AND(G90="Evet",E90&gt;45),"Denkleştirme ortalamasını izleyin",IF(E90&gt;45,"Fazla çalışma var",IF(E90&gt;F90,"Fazla sürelerle çalışma","Normal")))))</f>
      </c>
      <c r="K90" s="16"/>
    </row>
    <row r="91" spans="1:11" x14ac:dyDescent="0.25">
      <c r="A91" s="18"/>
      <c r="B91" s="8">
        <f>IF(A91="","",IFERROR(VLOOKUP(A91,'Çalışanlar'!$A$6:$C$45,2,FALSE),"Listede yok"))</f>
      </c>
      <c r="C91" s="19"/>
      <c r="D91" s="15">
        <f>IF(OR(A91="",C91=""),"",COUNTIFS('Günlük Kayıt'!$B$6:$B$305,A91,'Günlük Kayıt'!$F$6:$F$305,C91,'Günlük Kayıt'!$L$6:$L$305,"&gt;0"))</f>
      </c>
      <c r="E91" s="14">
        <f>IF(OR(A91="",C91=""),"",SUMIFS('Günlük Kayıt'!$L$6:$L$305,'Günlük Kayıt'!$B$6:$B$305,A91,'Günlük Kayıt'!$F$6:$F$305,C91))</f>
      </c>
      <c r="F91" s="14">
        <f>IF(A91="","",IFERROR(IF(VLOOKUP(A91,'Çalışanlar'!$A$6:$E$45,4,FALSE)&gt;0,VLOOKUP(A91,'Çalışanlar'!$A$6:$E$45,4,FALSE),45),45))</f>
      </c>
      <c r="G91" s="8">
        <f>IF(A91="","",IFERROR(IF(VLOOKUP(A91,'Çalışanlar'!$A$6:$E$45,5,FALSE)="Evet","Evet","Hayır"),"Hayır"))</f>
      </c>
      <c r="H91" s="14">
        <f>IF(E91="","",IF(G91="Evet",0,MAX(0,MIN(E91,45)-F91)))</f>
      </c>
      <c r="I91" s="14">
        <f>IF(E91="","",IF(G91="Evet",0,MAX(0,E91-45)))</f>
      </c>
      <c r="J91" s="8">
        <f>IF(E91="","",IF(D91&gt;6,"Hafta tatili verilmemiş",IF(AND(G91="Evet",E91&gt;45),"Denkleştirme ortalamasını izleyin",IF(E91&gt;45,"Fazla çalışma var",IF(E91&gt;F91,"Fazla sürelerle çalışma","Normal")))))</f>
      </c>
      <c r="K91" s="16"/>
    </row>
    <row r="92" spans="1:11" x14ac:dyDescent="0.25">
      <c r="A92" s="18"/>
      <c r="B92" s="8">
        <f>IF(A92="","",IFERROR(VLOOKUP(A92,'Çalışanlar'!$A$6:$C$45,2,FALSE),"Listede yok"))</f>
      </c>
      <c r="C92" s="19"/>
      <c r="D92" s="15">
        <f>IF(OR(A92="",C92=""),"",COUNTIFS('Günlük Kayıt'!$B$6:$B$305,A92,'Günlük Kayıt'!$F$6:$F$305,C92,'Günlük Kayıt'!$L$6:$L$305,"&gt;0"))</f>
      </c>
      <c r="E92" s="14">
        <f>IF(OR(A92="",C92=""),"",SUMIFS('Günlük Kayıt'!$L$6:$L$305,'Günlük Kayıt'!$B$6:$B$305,A92,'Günlük Kayıt'!$F$6:$F$305,C92))</f>
      </c>
      <c r="F92" s="14">
        <f>IF(A92="","",IFERROR(IF(VLOOKUP(A92,'Çalışanlar'!$A$6:$E$45,4,FALSE)&gt;0,VLOOKUP(A92,'Çalışanlar'!$A$6:$E$45,4,FALSE),45),45))</f>
      </c>
      <c r="G92" s="8">
        <f>IF(A92="","",IFERROR(IF(VLOOKUP(A92,'Çalışanlar'!$A$6:$E$45,5,FALSE)="Evet","Evet","Hayır"),"Hayır"))</f>
      </c>
      <c r="H92" s="14">
        <f>IF(E92="","",IF(G92="Evet",0,MAX(0,MIN(E92,45)-F92)))</f>
      </c>
      <c r="I92" s="14">
        <f>IF(E92="","",IF(G92="Evet",0,MAX(0,E92-45)))</f>
      </c>
      <c r="J92" s="8">
        <f>IF(E92="","",IF(D92&gt;6,"Hafta tatili verilmemiş",IF(AND(G92="Evet",E92&gt;45),"Denkleştirme ortalamasını izleyin",IF(E92&gt;45,"Fazla çalışma var",IF(E92&gt;F92,"Fazla sürelerle çalışma","Normal")))))</f>
      </c>
      <c r="K92" s="16"/>
    </row>
    <row r="93" spans="1:11" x14ac:dyDescent="0.25">
      <c r="A93" s="18"/>
      <c r="B93" s="8">
        <f>IF(A93="","",IFERROR(VLOOKUP(A93,'Çalışanlar'!$A$6:$C$45,2,FALSE),"Listede yok"))</f>
      </c>
      <c r="C93" s="19"/>
      <c r="D93" s="15">
        <f>IF(OR(A93="",C93=""),"",COUNTIFS('Günlük Kayıt'!$B$6:$B$305,A93,'Günlük Kayıt'!$F$6:$F$305,C93,'Günlük Kayıt'!$L$6:$L$305,"&gt;0"))</f>
      </c>
      <c r="E93" s="14">
        <f>IF(OR(A93="",C93=""),"",SUMIFS('Günlük Kayıt'!$L$6:$L$305,'Günlük Kayıt'!$B$6:$B$305,A93,'Günlük Kayıt'!$F$6:$F$305,C93))</f>
      </c>
      <c r="F93" s="14">
        <f>IF(A93="","",IFERROR(IF(VLOOKUP(A93,'Çalışanlar'!$A$6:$E$45,4,FALSE)&gt;0,VLOOKUP(A93,'Çalışanlar'!$A$6:$E$45,4,FALSE),45),45))</f>
      </c>
      <c r="G93" s="8">
        <f>IF(A93="","",IFERROR(IF(VLOOKUP(A93,'Çalışanlar'!$A$6:$E$45,5,FALSE)="Evet","Evet","Hayır"),"Hayır"))</f>
      </c>
      <c r="H93" s="14">
        <f>IF(E93="","",IF(G93="Evet",0,MAX(0,MIN(E93,45)-F93)))</f>
      </c>
      <c r="I93" s="14">
        <f>IF(E93="","",IF(G93="Evet",0,MAX(0,E93-45)))</f>
      </c>
      <c r="J93" s="8">
        <f>IF(E93="","",IF(D93&gt;6,"Hafta tatili verilmemiş",IF(AND(G93="Evet",E93&gt;45),"Denkleştirme ortalamasını izleyin",IF(E93&gt;45,"Fazla çalışma var",IF(E93&gt;F93,"Fazla sürelerle çalışma","Normal")))))</f>
      </c>
      <c r="K93" s="16"/>
    </row>
    <row r="94" spans="1:11" x14ac:dyDescent="0.25">
      <c r="A94" s="18"/>
      <c r="B94" s="8">
        <f>IF(A94="","",IFERROR(VLOOKUP(A94,'Çalışanlar'!$A$6:$C$45,2,FALSE),"Listede yok"))</f>
      </c>
      <c r="C94" s="19"/>
      <c r="D94" s="15">
        <f>IF(OR(A94="",C94=""),"",COUNTIFS('Günlük Kayıt'!$B$6:$B$305,A94,'Günlük Kayıt'!$F$6:$F$305,C94,'Günlük Kayıt'!$L$6:$L$305,"&gt;0"))</f>
      </c>
      <c r="E94" s="14">
        <f>IF(OR(A94="",C94=""),"",SUMIFS('Günlük Kayıt'!$L$6:$L$305,'Günlük Kayıt'!$B$6:$B$305,A94,'Günlük Kayıt'!$F$6:$F$305,C94))</f>
      </c>
      <c r="F94" s="14">
        <f>IF(A94="","",IFERROR(IF(VLOOKUP(A94,'Çalışanlar'!$A$6:$E$45,4,FALSE)&gt;0,VLOOKUP(A94,'Çalışanlar'!$A$6:$E$45,4,FALSE),45),45))</f>
      </c>
      <c r="G94" s="8">
        <f>IF(A94="","",IFERROR(IF(VLOOKUP(A94,'Çalışanlar'!$A$6:$E$45,5,FALSE)="Evet","Evet","Hayır"),"Hayır"))</f>
      </c>
      <c r="H94" s="14">
        <f>IF(E94="","",IF(G94="Evet",0,MAX(0,MIN(E94,45)-F94)))</f>
      </c>
      <c r="I94" s="14">
        <f>IF(E94="","",IF(G94="Evet",0,MAX(0,E94-45)))</f>
      </c>
      <c r="J94" s="8">
        <f>IF(E94="","",IF(D94&gt;6,"Hafta tatili verilmemiş",IF(AND(G94="Evet",E94&gt;45),"Denkleştirme ortalamasını izleyin",IF(E94&gt;45,"Fazla çalışma var",IF(E94&gt;F94,"Fazla sürelerle çalışma","Normal")))))</f>
      </c>
      <c r="K94" s="16"/>
    </row>
    <row r="95" spans="1:11" x14ac:dyDescent="0.25">
      <c r="A95" s="18"/>
      <c r="B95" s="8">
        <f>IF(A95="","",IFERROR(VLOOKUP(A95,'Çalışanlar'!$A$6:$C$45,2,FALSE),"Listede yok"))</f>
      </c>
      <c r="C95" s="19"/>
      <c r="D95" s="15">
        <f>IF(OR(A95="",C95=""),"",COUNTIFS('Günlük Kayıt'!$B$6:$B$305,A95,'Günlük Kayıt'!$F$6:$F$305,C95,'Günlük Kayıt'!$L$6:$L$305,"&gt;0"))</f>
      </c>
      <c r="E95" s="14">
        <f>IF(OR(A95="",C95=""),"",SUMIFS('Günlük Kayıt'!$L$6:$L$305,'Günlük Kayıt'!$B$6:$B$305,A95,'Günlük Kayıt'!$F$6:$F$305,C95))</f>
      </c>
      <c r="F95" s="14">
        <f>IF(A95="","",IFERROR(IF(VLOOKUP(A95,'Çalışanlar'!$A$6:$E$45,4,FALSE)&gt;0,VLOOKUP(A95,'Çalışanlar'!$A$6:$E$45,4,FALSE),45),45))</f>
      </c>
      <c r="G95" s="8">
        <f>IF(A95="","",IFERROR(IF(VLOOKUP(A95,'Çalışanlar'!$A$6:$E$45,5,FALSE)="Evet","Evet","Hayır"),"Hayır"))</f>
      </c>
      <c r="H95" s="14">
        <f>IF(E95="","",IF(G95="Evet",0,MAX(0,MIN(E95,45)-F95)))</f>
      </c>
      <c r="I95" s="14">
        <f>IF(E95="","",IF(G95="Evet",0,MAX(0,E95-45)))</f>
      </c>
      <c r="J95" s="8">
        <f>IF(E95="","",IF(D95&gt;6,"Hafta tatili verilmemiş",IF(AND(G95="Evet",E95&gt;45),"Denkleştirme ortalamasını izleyin",IF(E95&gt;45,"Fazla çalışma var",IF(E95&gt;F95,"Fazla sürelerle çalışma","Normal")))))</f>
      </c>
      <c r="K95" s="16"/>
    </row>
    <row r="96" spans="1:11" x14ac:dyDescent="0.25">
      <c r="A96" s="18"/>
      <c r="B96" s="8">
        <f>IF(A96="","",IFERROR(VLOOKUP(A96,'Çalışanlar'!$A$6:$C$45,2,FALSE),"Listede yok"))</f>
      </c>
      <c r="C96" s="19"/>
      <c r="D96" s="15">
        <f>IF(OR(A96="",C96=""),"",COUNTIFS('Günlük Kayıt'!$B$6:$B$305,A96,'Günlük Kayıt'!$F$6:$F$305,C96,'Günlük Kayıt'!$L$6:$L$305,"&gt;0"))</f>
      </c>
      <c r="E96" s="14">
        <f>IF(OR(A96="",C96=""),"",SUMIFS('Günlük Kayıt'!$L$6:$L$305,'Günlük Kayıt'!$B$6:$B$305,A96,'Günlük Kayıt'!$F$6:$F$305,C96))</f>
      </c>
      <c r="F96" s="14">
        <f>IF(A96="","",IFERROR(IF(VLOOKUP(A96,'Çalışanlar'!$A$6:$E$45,4,FALSE)&gt;0,VLOOKUP(A96,'Çalışanlar'!$A$6:$E$45,4,FALSE),45),45))</f>
      </c>
      <c r="G96" s="8">
        <f>IF(A96="","",IFERROR(IF(VLOOKUP(A96,'Çalışanlar'!$A$6:$E$45,5,FALSE)="Evet","Evet","Hayır"),"Hayır"))</f>
      </c>
      <c r="H96" s="14">
        <f>IF(E96="","",IF(G96="Evet",0,MAX(0,MIN(E96,45)-F96)))</f>
      </c>
      <c r="I96" s="14">
        <f>IF(E96="","",IF(G96="Evet",0,MAX(0,E96-45)))</f>
      </c>
      <c r="J96" s="8">
        <f>IF(E96="","",IF(D96&gt;6,"Hafta tatili verilmemiş",IF(AND(G96="Evet",E96&gt;45),"Denkleştirme ortalamasını izleyin",IF(E96&gt;45,"Fazla çalışma var",IF(E96&gt;F96,"Fazla sürelerle çalışma","Normal")))))</f>
      </c>
      <c r="K96" s="16"/>
    </row>
    <row r="97" spans="1:11" x14ac:dyDescent="0.25">
      <c r="A97" s="18"/>
      <c r="B97" s="8">
        <f>IF(A97="","",IFERROR(VLOOKUP(A97,'Çalışanlar'!$A$6:$C$45,2,FALSE),"Listede yok"))</f>
      </c>
      <c r="C97" s="19"/>
      <c r="D97" s="15">
        <f>IF(OR(A97="",C97=""),"",COUNTIFS('Günlük Kayıt'!$B$6:$B$305,A97,'Günlük Kayıt'!$F$6:$F$305,C97,'Günlük Kayıt'!$L$6:$L$305,"&gt;0"))</f>
      </c>
      <c r="E97" s="14">
        <f>IF(OR(A97="",C97=""),"",SUMIFS('Günlük Kayıt'!$L$6:$L$305,'Günlük Kayıt'!$B$6:$B$305,A97,'Günlük Kayıt'!$F$6:$F$305,C97))</f>
      </c>
      <c r="F97" s="14">
        <f>IF(A97="","",IFERROR(IF(VLOOKUP(A97,'Çalışanlar'!$A$6:$E$45,4,FALSE)&gt;0,VLOOKUP(A97,'Çalışanlar'!$A$6:$E$45,4,FALSE),45),45))</f>
      </c>
      <c r="G97" s="8">
        <f>IF(A97="","",IFERROR(IF(VLOOKUP(A97,'Çalışanlar'!$A$6:$E$45,5,FALSE)="Evet","Evet","Hayır"),"Hayır"))</f>
      </c>
      <c r="H97" s="14">
        <f>IF(E97="","",IF(G97="Evet",0,MAX(0,MIN(E97,45)-F97)))</f>
      </c>
      <c r="I97" s="14">
        <f>IF(E97="","",IF(G97="Evet",0,MAX(0,E97-45)))</f>
      </c>
      <c r="J97" s="8">
        <f>IF(E97="","",IF(D97&gt;6,"Hafta tatili verilmemiş",IF(AND(G97="Evet",E97&gt;45),"Denkleştirme ortalamasını izleyin",IF(E97&gt;45,"Fazla çalışma var",IF(E97&gt;F97,"Fazla sürelerle çalışma","Normal")))))</f>
      </c>
      <c r="K97" s="16"/>
    </row>
    <row r="98" spans="1:11" x14ac:dyDescent="0.25">
      <c r="A98" s="18"/>
      <c r="B98" s="8">
        <f>IF(A98="","",IFERROR(VLOOKUP(A98,'Çalışanlar'!$A$6:$C$45,2,FALSE),"Listede yok"))</f>
      </c>
      <c r="C98" s="19"/>
      <c r="D98" s="15">
        <f>IF(OR(A98="",C98=""),"",COUNTIFS('Günlük Kayıt'!$B$6:$B$305,A98,'Günlük Kayıt'!$F$6:$F$305,C98,'Günlük Kayıt'!$L$6:$L$305,"&gt;0"))</f>
      </c>
      <c r="E98" s="14">
        <f>IF(OR(A98="",C98=""),"",SUMIFS('Günlük Kayıt'!$L$6:$L$305,'Günlük Kayıt'!$B$6:$B$305,A98,'Günlük Kayıt'!$F$6:$F$305,C98))</f>
      </c>
      <c r="F98" s="14">
        <f>IF(A98="","",IFERROR(IF(VLOOKUP(A98,'Çalışanlar'!$A$6:$E$45,4,FALSE)&gt;0,VLOOKUP(A98,'Çalışanlar'!$A$6:$E$45,4,FALSE),45),45))</f>
      </c>
      <c r="G98" s="8">
        <f>IF(A98="","",IFERROR(IF(VLOOKUP(A98,'Çalışanlar'!$A$6:$E$45,5,FALSE)="Evet","Evet","Hayır"),"Hayır"))</f>
      </c>
      <c r="H98" s="14">
        <f>IF(E98="","",IF(G98="Evet",0,MAX(0,MIN(E98,45)-F98)))</f>
      </c>
      <c r="I98" s="14">
        <f>IF(E98="","",IF(G98="Evet",0,MAX(0,E98-45)))</f>
      </c>
      <c r="J98" s="8">
        <f>IF(E98="","",IF(D98&gt;6,"Hafta tatili verilmemiş",IF(AND(G98="Evet",E98&gt;45),"Denkleştirme ortalamasını izleyin",IF(E98&gt;45,"Fazla çalışma var",IF(E98&gt;F98,"Fazla sürelerle çalışma","Normal")))))</f>
      </c>
      <c r="K98" s="16"/>
    </row>
    <row r="99" spans="1:11" x14ac:dyDescent="0.25">
      <c r="A99" s="18"/>
      <c r="B99" s="8">
        <f>IF(A99="","",IFERROR(VLOOKUP(A99,'Çalışanlar'!$A$6:$C$45,2,FALSE),"Listede yok"))</f>
      </c>
      <c r="C99" s="19"/>
      <c r="D99" s="15">
        <f>IF(OR(A99="",C99=""),"",COUNTIFS('Günlük Kayıt'!$B$6:$B$305,A99,'Günlük Kayıt'!$F$6:$F$305,C99,'Günlük Kayıt'!$L$6:$L$305,"&gt;0"))</f>
      </c>
      <c r="E99" s="14">
        <f>IF(OR(A99="",C99=""),"",SUMIFS('Günlük Kayıt'!$L$6:$L$305,'Günlük Kayıt'!$B$6:$B$305,A99,'Günlük Kayıt'!$F$6:$F$305,C99))</f>
      </c>
      <c r="F99" s="14">
        <f>IF(A99="","",IFERROR(IF(VLOOKUP(A99,'Çalışanlar'!$A$6:$E$45,4,FALSE)&gt;0,VLOOKUP(A99,'Çalışanlar'!$A$6:$E$45,4,FALSE),45),45))</f>
      </c>
      <c r="G99" s="8">
        <f>IF(A99="","",IFERROR(IF(VLOOKUP(A99,'Çalışanlar'!$A$6:$E$45,5,FALSE)="Evet","Evet","Hayır"),"Hayır"))</f>
      </c>
      <c r="H99" s="14">
        <f>IF(E99="","",IF(G99="Evet",0,MAX(0,MIN(E99,45)-F99)))</f>
      </c>
      <c r="I99" s="14">
        <f>IF(E99="","",IF(G99="Evet",0,MAX(0,E99-45)))</f>
      </c>
      <c r="J99" s="8">
        <f>IF(E99="","",IF(D99&gt;6,"Hafta tatili verilmemiş",IF(AND(G99="Evet",E99&gt;45),"Denkleştirme ortalamasını izleyin",IF(E99&gt;45,"Fazla çalışma var",IF(E99&gt;F99,"Fazla sürelerle çalışma","Normal")))))</f>
      </c>
      <c r="K99" s="16"/>
    </row>
    <row r="100" spans="1:11" x14ac:dyDescent="0.25">
      <c r="A100" s="18"/>
      <c r="B100" s="8">
        <f>IF(A100="","",IFERROR(VLOOKUP(A100,'Çalışanlar'!$A$6:$C$45,2,FALSE),"Listede yok"))</f>
      </c>
      <c r="C100" s="19"/>
      <c r="D100" s="15">
        <f>IF(OR(A100="",C100=""),"",COUNTIFS('Günlük Kayıt'!$B$6:$B$305,A100,'Günlük Kayıt'!$F$6:$F$305,C100,'Günlük Kayıt'!$L$6:$L$305,"&gt;0"))</f>
      </c>
      <c r="E100" s="14">
        <f>IF(OR(A100="",C100=""),"",SUMIFS('Günlük Kayıt'!$L$6:$L$305,'Günlük Kayıt'!$B$6:$B$305,A100,'Günlük Kayıt'!$F$6:$F$305,C100))</f>
      </c>
      <c r="F100" s="14">
        <f>IF(A100="","",IFERROR(IF(VLOOKUP(A100,'Çalışanlar'!$A$6:$E$45,4,FALSE)&gt;0,VLOOKUP(A100,'Çalışanlar'!$A$6:$E$45,4,FALSE),45),45))</f>
      </c>
      <c r="G100" s="8">
        <f>IF(A100="","",IFERROR(IF(VLOOKUP(A100,'Çalışanlar'!$A$6:$E$45,5,FALSE)="Evet","Evet","Hayır"),"Hayır"))</f>
      </c>
      <c r="H100" s="14">
        <f>IF(E100="","",IF(G100="Evet",0,MAX(0,MIN(E100,45)-F100)))</f>
      </c>
      <c r="I100" s="14">
        <f>IF(E100="","",IF(G100="Evet",0,MAX(0,E100-45)))</f>
      </c>
      <c r="J100" s="8">
        <f>IF(E100="","",IF(D100&gt;6,"Hafta tatili verilmemiş",IF(AND(G100="Evet",E100&gt;45),"Denkleştirme ortalamasını izleyin",IF(E100&gt;45,"Fazla çalışma var",IF(E100&gt;F100,"Fazla sürelerle çalışma","Normal")))))</f>
      </c>
      <c r="K100" s="16"/>
    </row>
    <row r="101" spans="1:11" x14ac:dyDescent="0.25">
      <c r="A101" s="18"/>
      <c r="B101" s="8">
        <f>IF(A101="","",IFERROR(VLOOKUP(A101,'Çalışanlar'!$A$6:$C$45,2,FALSE),"Listede yok"))</f>
      </c>
      <c r="C101" s="19"/>
      <c r="D101" s="15">
        <f>IF(OR(A101="",C101=""),"",COUNTIFS('Günlük Kayıt'!$B$6:$B$305,A101,'Günlük Kayıt'!$F$6:$F$305,C101,'Günlük Kayıt'!$L$6:$L$305,"&gt;0"))</f>
      </c>
      <c r="E101" s="14">
        <f>IF(OR(A101="",C101=""),"",SUMIFS('Günlük Kayıt'!$L$6:$L$305,'Günlük Kayıt'!$B$6:$B$305,A101,'Günlük Kayıt'!$F$6:$F$305,C101))</f>
      </c>
      <c r="F101" s="14">
        <f>IF(A101="","",IFERROR(IF(VLOOKUP(A101,'Çalışanlar'!$A$6:$E$45,4,FALSE)&gt;0,VLOOKUP(A101,'Çalışanlar'!$A$6:$E$45,4,FALSE),45),45))</f>
      </c>
      <c r="G101" s="8">
        <f>IF(A101="","",IFERROR(IF(VLOOKUP(A101,'Çalışanlar'!$A$6:$E$45,5,FALSE)="Evet","Evet","Hayır"),"Hayır"))</f>
      </c>
      <c r="H101" s="14">
        <f>IF(E101="","",IF(G101="Evet",0,MAX(0,MIN(E101,45)-F101)))</f>
      </c>
      <c r="I101" s="14">
        <f>IF(E101="","",IF(G101="Evet",0,MAX(0,E101-45)))</f>
      </c>
      <c r="J101" s="8">
        <f>IF(E101="","",IF(D101&gt;6,"Hafta tatili verilmemiş",IF(AND(G101="Evet",E101&gt;45),"Denkleştirme ortalamasını izleyin",IF(E101&gt;45,"Fazla çalışma var",IF(E101&gt;F101,"Fazla sürelerle çalışma","Normal")))))</f>
      </c>
      <c r="K101" s="16"/>
    </row>
    <row r="102" spans="1:11" x14ac:dyDescent="0.25">
      <c r="A102" s="18"/>
      <c r="B102" s="8">
        <f>IF(A102="","",IFERROR(VLOOKUP(A102,'Çalışanlar'!$A$6:$C$45,2,FALSE),"Listede yok"))</f>
      </c>
      <c r="C102" s="19"/>
      <c r="D102" s="15">
        <f>IF(OR(A102="",C102=""),"",COUNTIFS('Günlük Kayıt'!$B$6:$B$305,A102,'Günlük Kayıt'!$F$6:$F$305,C102,'Günlük Kayıt'!$L$6:$L$305,"&gt;0"))</f>
      </c>
      <c r="E102" s="14">
        <f>IF(OR(A102="",C102=""),"",SUMIFS('Günlük Kayıt'!$L$6:$L$305,'Günlük Kayıt'!$B$6:$B$305,A102,'Günlük Kayıt'!$F$6:$F$305,C102))</f>
      </c>
      <c r="F102" s="14">
        <f>IF(A102="","",IFERROR(IF(VLOOKUP(A102,'Çalışanlar'!$A$6:$E$45,4,FALSE)&gt;0,VLOOKUP(A102,'Çalışanlar'!$A$6:$E$45,4,FALSE),45),45))</f>
      </c>
      <c r="G102" s="8">
        <f>IF(A102="","",IFERROR(IF(VLOOKUP(A102,'Çalışanlar'!$A$6:$E$45,5,FALSE)="Evet","Evet","Hayır"),"Hayır"))</f>
      </c>
      <c r="H102" s="14">
        <f>IF(E102="","",IF(G102="Evet",0,MAX(0,MIN(E102,45)-F102)))</f>
      </c>
      <c r="I102" s="14">
        <f>IF(E102="","",IF(G102="Evet",0,MAX(0,E102-45)))</f>
      </c>
      <c r="J102" s="8">
        <f>IF(E102="","",IF(D102&gt;6,"Hafta tatili verilmemiş",IF(AND(G102="Evet",E102&gt;45),"Denkleştirme ortalamasını izleyin",IF(E102&gt;45,"Fazla çalışma var",IF(E102&gt;F102,"Fazla sürelerle çalışma","Normal")))))</f>
      </c>
      <c r="K102" s="16"/>
    </row>
    <row r="103" spans="1:11" x14ac:dyDescent="0.25">
      <c r="A103" s="18"/>
      <c r="B103" s="8">
        <f>IF(A103="","",IFERROR(VLOOKUP(A103,'Çalışanlar'!$A$6:$C$45,2,FALSE),"Listede yok"))</f>
      </c>
      <c r="C103" s="19"/>
      <c r="D103" s="15">
        <f>IF(OR(A103="",C103=""),"",COUNTIFS('Günlük Kayıt'!$B$6:$B$305,A103,'Günlük Kayıt'!$F$6:$F$305,C103,'Günlük Kayıt'!$L$6:$L$305,"&gt;0"))</f>
      </c>
      <c r="E103" s="14">
        <f>IF(OR(A103="",C103=""),"",SUMIFS('Günlük Kayıt'!$L$6:$L$305,'Günlük Kayıt'!$B$6:$B$305,A103,'Günlük Kayıt'!$F$6:$F$305,C103))</f>
      </c>
      <c r="F103" s="14">
        <f>IF(A103="","",IFERROR(IF(VLOOKUP(A103,'Çalışanlar'!$A$6:$E$45,4,FALSE)&gt;0,VLOOKUP(A103,'Çalışanlar'!$A$6:$E$45,4,FALSE),45),45))</f>
      </c>
      <c r="G103" s="8">
        <f>IF(A103="","",IFERROR(IF(VLOOKUP(A103,'Çalışanlar'!$A$6:$E$45,5,FALSE)="Evet","Evet","Hayır"),"Hayır"))</f>
      </c>
      <c r="H103" s="14">
        <f>IF(E103="","",IF(G103="Evet",0,MAX(0,MIN(E103,45)-F103)))</f>
      </c>
      <c r="I103" s="14">
        <f>IF(E103="","",IF(G103="Evet",0,MAX(0,E103-45)))</f>
      </c>
      <c r="J103" s="8">
        <f>IF(E103="","",IF(D103&gt;6,"Hafta tatili verilmemiş",IF(AND(G103="Evet",E103&gt;45),"Denkleştirme ortalamasını izleyin",IF(E103&gt;45,"Fazla çalışma var",IF(E103&gt;F103,"Fazla sürelerle çalışma","Normal")))))</f>
      </c>
      <c r="K103" s="16"/>
    </row>
    <row r="104" spans="1:11" x14ac:dyDescent="0.25">
      <c r="A104" s="18"/>
      <c r="B104" s="8">
        <f>IF(A104="","",IFERROR(VLOOKUP(A104,'Çalışanlar'!$A$6:$C$45,2,FALSE),"Listede yok"))</f>
      </c>
      <c r="C104" s="19"/>
      <c r="D104" s="15">
        <f>IF(OR(A104="",C104=""),"",COUNTIFS('Günlük Kayıt'!$B$6:$B$305,A104,'Günlük Kayıt'!$F$6:$F$305,C104,'Günlük Kayıt'!$L$6:$L$305,"&gt;0"))</f>
      </c>
      <c r="E104" s="14">
        <f>IF(OR(A104="",C104=""),"",SUMIFS('Günlük Kayıt'!$L$6:$L$305,'Günlük Kayıt'!$B$6:$B$305,A104,'Günlük Kayıt'!$F$6:$F$305,C104))</f>
      </c>
      <c r="F104" s="14">
        <f>IF(A104="","",IFERROR(IF(VLOOKUP(A104,'Çalışanlar'!$A$6:$E$45,4,FALSE)&gt;0,VLOOKUP(A104,'Çalışanlar'!$A$6:$E$45,4,FALSE),45),45))</f>
      </c>
      <c r="G104" s="8">
        <f>IF(A104="","",IFERROR(IF(VLOOKUP(A104,'Çalışanlar'!$A$6:$E$45,5,FALSE)="Evet","Evet","Hayır"),"Hayır"))</f>
      </c>
      <c r="H104" s="14">
        <f>IF(E104="","",IF(G104="Evet",0,MAX(0,MIN(E104,45)-F104)))</f>
      </c>
      <c r="I104" s="14">
        <f>IF(E104="","",IF(G104="Evet",0,MAX(0,E104-45)))</f>
      </c>
      <c r="J104" s="8">
        <f>IF(E104="","",IF(D104&gt;6,"Hafta tatili verilmemiş",IF(AND(G104="Evet",E104&gt;45),"Denkleştirme ortalamasını izleyin",IF(E104&gt;45,"Fazla çalışma var",IF(E104&gt;F104,"Fazla sürelerle çalışma","Normal")))))</f>
      </c>
      <c r="K104" s="16"/>
    </row>
    <row r="105" spans="1:11" x14ac:dyDescent="0.25">
      <c r="A105" s="18"/>
      <c r="B105" s="8">
        <f>IF(A105="","",IFERROR(VLOOKUP(A105,'Çalışanlar'!$A$6:$C$45,2,FALSE),"Listede yok"))</f>
      </c>
      <c r="C105" s="19"/>
      <c r="D105" s="15">
        <f>IF(OR(A105="",C105=""),"",COUNTIFS('Günlük Kayıt'!$B$6:$B$305,A105,'Günlük Kayıt'!$F$6:$F$305,C105,'Günlük Kayıt'!$L$6:$L$305,"&gt;0"))</f>
      </c>
      <c r="E105" s="14">
        <f>IF(OR(A105="",C105=""),"",SUMIFS('Günlük Kayıt'!$L$6:$L$305,'Günlük Kayıt'!$B$6:$B$305,A105,'Günlük Kayıt'!$F$6:$F$305,C105))</f>
      </c>
      <c r="F105" s="14">
        <f>IF(A105="","",IFERROR(IF(VLOOKUP(A105,'Çalışanlar'!$A$6:$E$45,4,FALSE)&gt;0,VLOOKUP(A105,'Çalışanlar'!$A$6:$E$45,4,FALSE),45),45))</f>
      </c>
      <c r="G105" s="8">
        <f>IF(A105="","",IFERROR(IF(VLOOKUP(A105,'Çalışanlar'!$A$6:$E$45,5,FALSE)="Evet","Evet","Hayır"),"Hayır"))</f>
      </c>
      <c r="H105" s="14">
        <f>IF(E105="","",IF(G105="Evet",0,MAX(0,MIN(E105,45)-F105)))</f>
      </c>
      <c r="I105" s="14">
        <f>IF(E105="","",IF(G105="Evet",0,MAX(0,E105-45)))</f>
      </c>
      <c r="J105" s="8">
        <f>IF(E105="","",IF(D105&gt;6,"Hafta tatili verilmemiş",IF(AND(G105="Evet",E105&gt;45),"Denkleştirme ortalamasını izleyin",IF(E105&gt;45,"Fazla çalışma var",IF(E105&gt;F105,"Fazla sürelerle çalışma","Normal")))))</f>
      </c>
      <c r="K105" s="16"/>
    </row>
    <row r="106" ht="22" customHeight="1" spans="1:11" x14ac:dyDescent="0.25">
      <c r="A106" s="23" t="s">
        <v>37</v>
      </c>
      <c r="B106" s="23"/>
      <c r="C106" s="24"/>
      <c r="D106" s="25"/>
      <c r="E106" s="26">
        <f>SUM(E6:E105)</f>
      </c>
      <c r="F106" s="26"/>
      <c r="G106" s="23"/>
      <c r="H106" s="26">
        <f>SUM(H6:H105)</f>
      </c>
      <c r="I106" s="26">
        <f>SUM(I6:I105)</f>
      </c>
      <c r="J106" s="23"/>
      <c r="K106" s="23"/>
    </row>
  </sheetData>
  <autoFilter ref="A5:K5"/>
  <conditionalFormatting sqref="J6:J105">
    <cfRule type="cellIs" dxfId="5" priority="1" operator="equal">
      <formula>"Hafta tatili verilmemiş"</formula>
    </cfRule>
  </conditionalFormatting>
  <conditionalFormatting sqref="J6:J105">
    <cfRule type="cellIs" dxfId="6" priority="1" operator="equal">
      <formula>"Fazla çalışma var"</formula>
    </cfRule>
  </conditionalFormatting>
  <conditionalFormatting sqref="J6:J105">
    <cfRule type="cellIs" dxfId="7" priority="1" operator="equal">
      <formula>"Fazla sürelerle çalışma"</formula>
    </cfRule>
  </conditionalFormatting>
  <conditionalFormatting sqref="J6:J105">
    <cfRule type="cellIs" dxfId="8" priority="1" operator="equal">
      <formula>"Denkleştirme ortalamasını izleyin"</formula>
    </cfRule>
  </conditionalFormatting>
  <conditionalFormatting sqref="J6:J105">
    <cfRule type="cellIs" dxfId="9" priority="1" operator="equal">
      <formula>"Normal"</formula>
    </cfRule>
  </conditionalFormatting>
  <dataValidations count="2">
    <dataValidation type="date" operator="greaterThan" allowBlank="1" showErrorMessage="1" error="Geçerli bir tarih girin (GG.AA.YYYY)." sqref="C10:C105">
      <formula1>18264</formula1>
    </dataValidation>
    <dataValidation type="date" operator="greaterThan" allowBlank="1" showErrorMessage="1" error="Geçerli bir tarih girin (GG.AA.YYYY)." sqref="C6:C10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13" customWidth="1"/>
    <col min="7" max="9" width="10" customWidth="1"/>
    <col min="10" max="10" width="22" customWidth="1"/>
    <col min="11" max="11" width="2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30" customHeight="1" spans="1:11" x14ac:dyDescent="0.25">
      <c r="A5" s="5" t="s">
        <v>4</v>
      </c>
      <c r="B5" s="5" t="s">
        <v>5</v>
      </c>
      <c r="C5" s="5" t="s">
        <v>38</v>
      </c>
      <c r="D5" s="5" t="s">
        <v>39</v>
      </c>
      <c r="E5" s="5" t="s">
        <v>40</v>
      </c>
      <c r="F5" s="5" t="s">
        <v>41</v>
      </c>
      <c r="G5" s="5" t="s">
        <v>30</v>
      </c>
      <c r="H5" s="5" t="s">
        <v>42</v>
      </c>
      <c r="I5" s="5" t="s">
        <v>43</v>
      </c>
      <c r="J5" s="5" t="s">
        <v>44</v>
      </c>
      <c r="K5" s="5" t="s">
        <v>45</v>
      </c>
    </row>
    <row r="6" ht="18" customHeight="1" spans="1:11" x14ac:dyDescent="0.25">
      <c r="A6" s="7" t="s">
        <v>24</v>
      </c>
      <c r="B6" s="8">
        <f>IF(A6="","",IFERROR(VLOOKUP(A6,'Çalışanlar'!$A$6:$C$45,2,FALSE),"Listede yok"))</f>
      </c>
      <c r="C6" s="9">
        <v>46296</v>
      </c>
      <c r="D6" s="9">
        <v>46356</v>
      </c>
      <c r="E6" s="15">
        <f>IF(OR(C6="",D6=""),"",D6-C6+1)</f>
      </c>
      <c r="F6" s="14">
        <f>IF(E6="","",E6/7)</f>
      </c>
      <c r="G6" s="14">
        <f>IF(E6="","",SUMIFS('Günlük Kayıt'!$L$6:$L$305,'Günlük Kayıt'!$B$6:$B$305,A6,'Günlük Kayıt'!$D$6:$D$305,"&gt;="&amp;C6,'Günlük Kayıt'!$D$6:$D$305,"&lt;="&amp;D6))</f>
      </c>
      <c r="H6" s="14">
        <f>IF(E6="","",IFERROR(G6/F6,0))</f>
      </c>
      <c r="I6" s="14">
        <f>IF(E6="","",ROUND(MAX(0,G6-45*F6),2))</f>
      </c>
      <c r="J6" s="8">
        <f>IF(E6="","",IF(D6&gt;=EDATE(C6,2),"İki ayı aşıyor – TİS dayanağı?","Uygun"))</f>
      </c>
      <c r="K6" s="8">
        <f>IF(E6="","",IF(H6&gt;45,"Ortalama 45 saati aştı","Uygun"))</f>
      </c>
    </row>
    <row r="7" ht="18" customHeight="1" spans="1:11" x14ac:dyDescent="0.25">
      <c r="A7" s="18"/>
      <c r="B7" s="8">
        <f>IF(A7="","",IFERROR(VLOOKUP(A7,'Çalışanlar'!$A$6:$C$45,2,FALSE),"Listede yok"))</f>
      </c>
      <c r="C7" s="19"/>
      <c r="D7" s="19"/>
      <c r="E7" s="15">
        <f>IF(OR(C7="",D7=""),"",D7-C7+1)</f>
      </c>
      <c r="F7" s="14">
        <f>IF(E7="","",E7/7)</f>
      </c>
      <c r="G7" s="14">
        <f>IF(E7="","",SUMIFS('Günlük Kayıt'!$L$6:$L$305,'Günlük Kayıt'!$B$6:$B$305,A7,'Günlük Kayıt'!$D$6:$D$305,"&gt;="&amp;C7,'Günlük Kayıt'!$D$6:$D$305,"&lt;="&amp;D7))</f>
      </c>
      <c r="H7" s="14">
        <f>IF(E7="","",IFERROR(G7/F7,0))</f>
      </c>
      <c r="I7" s="14">
        <f>IF(E7="","",ROUND(MAX(0,G7-45*F7),2))</f>
      </c>
      <c r="J7" s="8">
        <f>IF(E7="","",IF(D7&gt;=EDATE(C7,2),"İki ayı aşıyor – TİS dayanağı?","Uygun"))</f>
      </c>
      <c r="K7" s="8">
        <f>IF(E7="","",IF(H7&gt;45,"Ortalama 45 saati aştı","Uygun"))</f>
      </c>
    </row>
    <row r="8" ht="18" customHeight="1" spans="1:11" x14ac:dyDescent="0.25">
      <c r="A8" s="18"/>
      <c r="B8" s="8">
        <f>IF(A8="","",IFERROR(VLOOKUP(A8,'Çalışanlar'!$A$6:$C$45,2,FALSE),"Listede yok"))</f>
      </c>
      <c r="C8" s="19"/>
      <c r="D8" s="19"/>
      <c r="E8" s="15">
        <f>IF(OR(C8="",D8=""),"",D8-C8+1)</f>
      </c>
      <c r="F8" s="14">
        <f>IF(E8="","",E8/7)</f>
      </c>
      <c r="G8" s="14">
        <f>IF(E8="","",SUMIFS('Günlük Kayıt'!$L$6:$L$305,'Günlük Kayıt'!$B$6:$B$305,A8,'Günlük Kayıt'!$D$6:$D$305,"&gt;="&amp;C8,'Günlük Kayıt'!$D$6:$D$305,"&lt;="&amp;D8))</f>
      </c>
      <c r="H8" s="14">
        <f>IF(E8="","",IFERROR(G8/F8,0))</f>
      </c>
      <c r="I8" s="14">
        <f>IF(E8="","",ROUND(MAX(0,G8-45*F8),2))</f>
      </c>
      <c r="J8" s="8">
        <f>IF(E8="","",IF(D8&gt;=EDATE(C8,2),"İki ayı aşıyor – TİS dayanağı?","Uygun"))</f>
      </c>
      <c r="K8" s="8">
        <f>IF(E8="","",IF(H8&gt;45,"Ortalama 45 saati aştı","Uygun"))</f>
      </c>
    </row>
    <row r="9" ht="18" customHeight="1" spans="1:11" x14ac:dyDescent="0.25">
      <c r="A9" s="18"/>
      <c r="B9" s="8">
        <f>IF(A9="","",IFERROR(VLOOKUP(A9,'Çalışanlar'!$A$6:$C$45,2,FALSE),"Listede yok"))</f>
      </c>
      <c r="C9" s="19"/>
      <c r="D9" s="19"/>
      <c r="E9" s="15">
        <f>IF(OR(C9="",D9=""),"",D9-C9+1)</f>
      </c>
      <c r="F9" s="14">
        <f>IF(E9="","",E9/7)</f>
      </c>
      <c r="G9" s="14">
        <f>IF(E9="","",SUMIFS('Günlük Kayıt'!$L$6:$L$305,'Günlük Kayıt'!$B$6:$B$305,A9,'Günlük Kayıt'!$D$6:$D$305,"&gt;="&amp;C9,'Günlük Kayıt'!$D$6:$D$305,"&lt;="&amp;D9))</f>
      </c>
      <c r="H9" s="14">
        <f>IF(E9="","",IFERROR(G9/F9,0))</f>
      </c>
      <c r="I9" s="14">
        <f>IF(E9="","",ROUND(MAX(0,G9-45*F9),2))</f>
      </c>
      <c r="J9" s="8">
        <f>IF(E9="","",IF(D9&gt;=EDATE(C9,2),"İki ayı aşıyor – TİS dayanağı?","Uygun"))</f>
      </c>
      <c r="K9" s="8">
        <f>IF(E9="","",IF(H9&gt;45,"Ortalama 45 saati aştı","Uygun"))</f>
      </c>
    </row>
    <row r="10" ht="18" customHeight="1" spans="1:11" x14ac:dyDescent="0.25">
      <c r="A10" s="18"/>
      <c r="B10" s="8">
        <f>IF(A10="","",IFERROR(VLOOKUP(A10,'Çalışanlar'!$A$6:$C$45,2,FALSE),"Listede yok"))</f>
      </c>
      <c r="C10" s="19"/>
      <c r="D10" s="19"/>
      <c r="E10" s="15">
        <f>IF(OR(C10="",D10=""),"",D10-C10+1)</f>
      </c>
      <c r="F10" s="14">
        <f>IF(E10="","",E10/7)</f>
      </c>
      <c r="G10" s="14">
        <f>IF(E10="","",SUMIFS('Günlük Kayıt'!$L$6:$L$305,'Günlük Kayıt'!$B$6:$B$305,A10,'Günlük Kayıt'!$D$6:$D$305,"&gt;="&amp;C10,'Günlük Kayıt'!$D$6:$D$305,"&lt;="&amp;D10))</f>
      </c>
      <c r="H10" s="14">
        <f>IF(E10="","",IFERROR(G10/F10,0))</f>
      </c>
      <c r="I10" s="14">
        <f>IF(E10="","",ROUND(MAX(0,G10-45*F10),2))</f>
      </c>
      <c r="J10" s="8">
        <f>IF(E10="","",IF(D10&gt;=EDATE(C10,2),"İki ayı aşıyor – TİS dayanağı?","Uygun"))</f>
      </c>
      <c r="K10" s="8">
        <f>IF(E10="","",IF(H10&gt;45,"Ortalama 45 saati aştı","Uygun"))</f>
      </c>
    </row>
    <row r="11" ht="18" customHeight="1" spans="1:11" x14ac:dyDescent="0.25">
      <c r="A11" s="18"/>
      <c r="B11" s="8">
        <f>IF(A11="","",IFERROR(VLOOKUP(A11,'Çalışanlar'!$A$6:$C$45,2,FALSE),"Listede yok"))</f>
      </c>
      <c r="C11" s="19"/>
      <c r="D11" s="19"/>
      <c r="E11" s="15">
        <f>IF(OR(C11="",D11=""),"",D11-C11+1)</f>
      </c>
      <c r="F11" s="14">
        <f>IF(E11="","",E11/7)</f>
      </c>
      <c r="G11" s="14">
        <f>IF(E11="","",SUMIFS('Günlük Kayıt'!$L$6:$L$305,'Günlük Kayıt'!$B$6:$B$305,A11,'Günlük Kayıt'!$D$6:$D$305,"&gt;="&amp;C11,'Günlük Kayıt'!$D$6:$D$305,"&lt;="&amp;D11))</f>
      </c>
      <c r="H11" s="14">
        <f>IF(E11="","",IFERROR(G11/F11,0))</f>
      </c>
      <c r="I11" s="14">
        <f>IF(E11="","",ROUND(MAX(0,G11-45*F11),2))</f>
      </c>
      <c r="J11" s="8">
        <f>IF(E11="","",IF(D11&gt;=EDATE(C11,2),"İki ayı aşıyor – TİS dayanağı?","Uygun"))</f>
      </c>
      <c r="K11" s="8">
        <f>IF(E11="","",IF(H11&gt;45,"Ortalama 45 saati aştı","Uygun"))</f>
      </c>
    </row>
    <row r="12" ht="18" customHeight="1" spans="1:11" x14ac:dyDescent="0.25">
      <c r="A12" s="18"/>
      <c r="B12" s="8">
        <f>IF(A12="","",IFERROR(VLOOKUP(A12,'Çalışanlar'!$A$6:$C$45,2,FALSE),"Listede yok"))</f>
      </c>
      <c r="C12" s="19"/>
      <c r="D12" s="19"/>
      <c r="E12" s="15">
        <f>IF(OR(C12="",D12=""),"",D12-C12+1)</f>
      </c>
      <c r="F12" s="14">
        <f>IF(E12="","",E12/7)</f>
      </c>
      <c r="G12" s="14">
        <f>IF(E12="","",SUMIFS('Günlük Kayıt'!$L$6:$L$305,'Günlük Kayıt'!$B$6:$B$305,A12,'Günlük Kayıt'!$D$6:$D$305,"&gt;="&amp;C12,'Günlük Kayıt'!$D$6:$D$305,"&lt;="&amp;D12))</f>
      </c>
      <c r="H12" s="14">
        <f>IF(E12="","",IFERROR(G12/F12,0))</f>
      </c>
      <c r="I12" s="14">
        <f>IF(E12="","",ROUND(MAX(0,G12-45*F12),2))</f>
      </c>
      <c r="J12" s="8">
        <f>IF(E12="","",IF(D12&gt;=EDATE(C12,2),"İki ayı aşıyor – TİS dayanağı?","Uygun"))</f>
      </c>
      <c r="K12" s="8">
        <f>IF(E12="","",IF(H12&gt;45,"Ortalama 45 saati aştı","Uygun"))</f>
      </c>
    </row>
    <row r="13" ht="18" customHeight="1" spans="1:11" x14ac:dyDescent="0.25">
      <c r="A13" s="18"/>
      <c r="B13" s="8">
        <f>IF(A13="","",IFERROR(VLOOKUP(A13,'Çalışanlar'!$A$6:$C$45,2,FALSE),"Listede yok"))</f>
      </c>
      <c r="C13" s="19"/>
      <c r="D13" s="19"/>
      <c r="E13" s="15">
        <f>IF(OR(C13="",D13=""),"",D13-C13+1)</f>
      </c>
      <c r="F13" s="14">
        <f>IF(E13="","",E13/7)</f>
      </c>
      <c r="G13" s="14">
        <f>IF(E13="","",SUMIFS('Günlük Kayıt'!$L$6:$L$305,'Günlük Kayıt'!$B$6:$B$305,A13,'Günlük Kayıt'!$D$6:$D$305,"&gt;="&amp;C13,'Günlük Kayıt'!$D$6:$D$305,"&lt;="&amp;D13))</f>
      </c>
      <c r="H13" s="14">
        <f>IF(E13="","",IFERROR(G13/F13,0))</f>
      </c>
      <c r="I13" s="14">
        <f>IF(E13="","",ROUND(MAX(0,G13-45*F13),2))</f>
      </c>
      <c r="J13" s="8">
        <f>IF(E13="","",IF(D13&gt;=EDATE(C13,2),"İki ayı aşıyor – TİS dayanağı?","Uygun"))</f>
      </c>
      <c r="K13" s="8">
        <f>IF(E13="","",IF(H13&gt;45,"Ortalama 45 saati aştı","Uygun"))</f>
      </c>
    </row>
    <row r="14" ht="18" customHeight="1" spans="1:11" x14ac:dyDescent="0.25">
      <c r="A14" s="18"/>
      <c r="B14" s="8">
        <f>IF(A14="","",IFERROR(VLOOKUP(A14,'Çalışanlar'!$A$6:$C$45,2,FALSE),"Listede yok"))</f>
      </c>
      <c r="C14" s="19"/>
      <c r="D14" s="19"/>
      <c r="E14" s="15">
        <f>IF(OR(C14="",D14=""),"",D14-C14+1)</f>
      </c>
      <c r="F14" s="14">
        <f>IF(E14="","",E14/7)</f>
      </c>
      <c r="G14" s="14">
        <f>IF(E14="","",SUMIFS('Günlük Kayıt'!$L$6:$L$305,'Günlük Kayıt'!$B$6:$B$305,A14,'Günlük Kayıt'!$D$6:$D$305,"&gt;="&amp;C14,'Günlük Kayıt'!$D$6:$D$305,"&lt;="&amp;D14))</f>
      </c>
      <c r="H14" s="14">
        <f>IF(E14="","",IFERROR(G14/F14,0))</f>
      </c>
      <c r="I14" s="14">
        <f>IF(E14="","",ROUND(MAX(0,G14-45*F14),2))</f>
      </c>
      <c r="J14" s="8">
        <f>IF(E14="","",IF(D14&gt;=EDATE(C14,2),"İki ayı aşıyor – TİS dayanağı?","Uygun"))</f>
      </c>
      <c r="K14" s="8">
        <f>IF(E14="","",IF(H14&gt;45,"Ortalama 45 saati aştı","Uygun"))</f>
      </c>
    </row>
    <row r="15" ht="18" customHeight="1" spans="1:11" x14ac:dyDescent="0.25">
      <c r="A15" s="18"/>
      <c r="B15" s="8">
        <f>IF(A15="","",IFERROR(VLOOKUP(A15,'Çalışanlar'!$A$6:$C$45,2,FALSE),"Listede yok"))</f>
      </c>
      <c r="C15" s="19"/>
      <c r="D15" s="19"/>
      <c r="E15" s="15">
        <f>IF(OR(C15="",D15=""),"",D15-C15+1)</f>
      </c>
      <c r="F15" s="14">
        <f>IF(E15="","",E15/7)</f>
      </c>
      <c r="G15" s="14">
        <f>IF(E15="","",SUMIFS('Günlük Kayıt'!$L$6:$L$305,'Günlük Kayıt'!$B$6:$B$305,A15,'Günlük Kayıt'!$D$6:$D$305,"&gt;="&amp;C15,'Günlük Kayıt'!$D$6:$D$305,"&lt;="&amp;D15))</f>
      </c>
      <c r="H15" s="14">
        <f>IF(E15="","",IFERROR(G15/F15,0))</f>
      </c>
      <c r="I15" s="14">
        <f>IF(E15="","",ROUND(MAX(0,G15-45*F15),2))</f>
      </c>
      <c r="J15" s="8">
        <f>IF(E15="","",IF(D15&gt;=EDATE(C15,2),"İki ayı aşıyor – TİS dayanağı?","Uygun"))</f>
      </c>
      <c r="K15" s="8">
        <f>IF(E15="","",IF(H15&gt;45,"Ortalama 45 saati aştı","Uygun"))</f>
      </c>
    </row>
    <row r="16" ht="18" customHeight="1" spans="1:11" x14ac:dyDescent="0.25">
      <c r="A16" s="18"/>
      <c r="B16" s="8">
        <f>IF(A16="","",IFERROR(VLOOKUP(A16,'Çalışanlar'!$A$6:$C$45,2,FALSE),"Listede yok"))</f>
      </c>
      <c r="C16" s="19"/>
      <c r="D16" s="19"/>
      <c r="E16" s="15">
        <f>IF(OR(C16="",D16=""),"",D16-C16+1)</f>
      </c>
      <c r="F16" s="14">
        <f>IF(E16="","",E16/7)</f>
      </c>
      <c r="G16" s="14">
        <f>IF(E16="","",SUMIFS('Günlük Kayıt'!$L$6:$L$305,'Günlük Kayıt'!$B$6:$B$305,A16,'Günlük Kayıt'!$D$6:$D$305,"&gt;="&amp;C16,'Günlük Kayıt'!$D$6:$D$305,"&lt;="&amp;D16))</f>
      </c>
      <c r="H16" s="14">
        <f>IF(E16="","",IFERROR(G16/F16,0))</f>
      </c>
      <c r="I16" s="14">
        <f>IF(E16="","",ROUND(MAX(0,G16-45*F16),2))</f>
      </c>
      <c r="J16" s="8">
        <f>IF(E16="","",IF(D16&gt;=EDATE(C16,2),"İki ayı aşıyor – TİS dayanağı?","Uygun"))</f>
      </c>
      <c r="K16" s="8">
        <f>IF(E16="","",IF(H16&gt;45,"Ortalama 45 saati aştı","Uygun"))</f>
      </c>
    </row>
    <row r="17" ht="18" customHeight="1" spans="1:11" x14ac:dyDescent="0.25">
      <c r="A17" s="18"/>
      <c r="B17" s="8">
        <f>IF(A17="","",IFERROR(VLOOKUP(A17,'Çalışanlar'!$A$6:$C$45,2,FALSE),"Listede yok"))</f>
      </c>
      <c r="C17" s="19"/>
      <c r="D17" s="19"/>
      <c r="E17" s="15">
        <f>IF(OR(C17="",D17=""),"",D17-C17+1)</f>
      </c>
      <c r="F17" s="14">
        <f>IF(E17="","",E17/7)</f>
      </c>
      <c r="G17" s="14">
        <f>IF(E17="","",SUMIFS('Günlük Kayıt'!$L$6:$L$305,'Günlük Kayıt'!$B$6:$B$305,A17,'Günlük Kayıt'!$D$6:$D$305,"&gt;="&amp;C17,'Günlük Kayıt'!$D$6:$D$305,"&lt;="&amp;D17))</f>
      </c>
      <c r="H17" s="14">
        <f>IF(E17="","",IFERROR(G17/F17,0))</f>
      </c>
      <c r="I17" s="14">
        <f>IF(E17="","",ROUND(MAX(0,G17-45*F17),2))</f>
      </c>
      <c r="J17" s="8">
        <f>IF(E17="","",IF(D17&gt;=EDATE(C17,2),"İki ayı aşıyor – TİS dayanağı?","Uygun"))</f>
      </c>
      <c r="K17" s="8">
        <f>IF(E17="","",IF(H17&gt;45,"Ortalama 45 saati aştı","Uygun"))</f>
      </c>
    </row>
    <row r="18" ht="18" customHeight="1" spans="1:11" x14ac:dyDescent="0.25">
      <c r="A18" s="18"/>
      <c r="B18" s="8">
        <f>IF(A18="","",IFERROR(VLOOKUP(A18,'Çalışanlar'!$A$6:$C$45,2,FALSE),"Listede yok"))</f>
      </c>
      <c r="C18" s="19"/>
      <c r="D18" s="19"/>
      <c r="E18" s="15">
        <f>IF(OR(C18="",D18=""),"",D18-C18+1)</f>
      </c>
      <c r="F18" s="14">
        <f>IF(E18="","",E18/7)</f>
      </c>
      <c r="G18" s="14">
        <f>IF(E18="","",SUMIFS('Günlük Kayıt'!$L$6:$L$305,'Günlük Kayıt'!$B$6:$B$305,A18,'Günlük Kayıt'!$D$6:$D$305,"&gt;="&amp;C18,'Günlük Kayıt'!$D$6:$D$305,"&lt;="&amp;D18))</f>
      </c>
      <c r="H18" s="14">
        <f>IF(E18="","",IFERROR(G18/F18,0))</f>
      </c>
      <c r="I18" s="14">
        <f>IF(E18="","",ROUND(MAX(0,G18-45*F18),2))</f>
      </c>
      <c r="J18" s="8">
        <f>IF(E18="","",IF(D18&gt;=EDATE(C18,2),"İki ayı aşıyor – TİS dayanağı?","Uygun"))</f>
      </c>
      <c r="K18" s="8">
        <f>IF(E18="","",IF(H18&gt;45,"Ortalama 45 saati aştı","Uygun"))</f>
      </c>
    </row>
    <row r="19" ht="18" customHeight="1" spans="1:11" x14ac:dyDescent="0.25">
      <c r="A19" s="18"/>
      <c r="B19" s="8">
        <f>IF(A19="","",IFERROR(VLOOKUP(A19,'Çalışanlar'!$A$6:$C$45,2,FALSE),"Listede yok"))</f>
      </c>
      <c r="C19" s="19"/>
      <c r="D19" s="19"/>
      <c r="E19" s="15">
        <f>IF(OR(C19="",D19=""),"",D19-C19+1)</f>
      </c>
      <c r="F19" s="14">
        <f>IF(E19="","",E19/7)</f>
      </c>
      <c r="G19" s="14">
        <f>IF(E19="","",SUMIFS('Günlük Kayıt'!$L$6:$L$305,'Günlük Kayıt'!$B$6:$B$305,A19,'Günlük Kayıt'!$D$6:$D$305,"&gt;="&amp;C19,'Günlük Kayıt'!$D$6:$D$305,"&lt;="&amp;D19))</f>
      </c>
      <c r="H19" s="14">
        <f>IF(E19="","",IFERROR(G19/F19,0))</f>
      </c>
      <c r="I19" s="14">
        <f>IF(E19="","",ROUND(MAX(0,G19-45*F19),2))</f>
      </c>
      <c r="J19" s="8">
        <f>IF(E19="","",IF(D19&gt;=EDATE(C19,2),"İki ayı aşıyor – TİS dayanağı?","Uygun"))</f>
      </c>
      <c r="K19" s="8">
        <f>IF(E19="","",IF(H19&gt;45,"Ortalama 45 saati aştı","Uygun"))</f>
      </c>
    </row>
    <row r="20" ht="18" customHeight="1" spans="1:11" x14ac:dyDescent="0.25">
      <c r="A20" s="18"/>
      <c r="B20" s="8">
        <f>IF(A20="","",IFERROR(VLOOKUP(A20,'Çalışanlar'!$A$6:$C$45,2,FALSE),"Listede yok"))</f>
      </c>
      <c r="C20" s="19"/>
      <c r="D20" s="19"/>
      <c r="E20" s="15">
        <f>IF(OR(C20="",D20=""),"",D20-C20+1)</f>
      </c>
      <c r="F20" s="14">
        <f>IF(E20="","",E20/7)</f>
      </c>
      <c r="G20" s="14">
        <f>IF(E20="","",SUMIFS('Günlük Kayıt'!$L$6:$L$305,'Günlük Kayıt'!$B$6:$B$305,A20,'Günlük Kayıt'!$D$6:$D$305,"&gt;="&amp;C20,'Günlük Kayıt'!$D$6:$D$305,"&lt;="&amp;D20))</f>
      </c>
      <c r="H20" s="14">
        <f>IF(E20="","",IFERROR(G20/F20,0))</f>
      </c>
      <c r="I20" s="14">
        <f>IF(E20="","",ROUND(MAX(0,G20-45*F20),2))</f>
      </c>
      <c r="J20" s="8">
        <f>IF(E20="","",IF(D20&gt;=EDATE(C20,2),"İki ayı aşıyor – TİS dayanağı?","Uygun"))</f>
      </c>
      <c r="K20" s="8">
        <f>IF(E20="","",IF(H20&gt;45,"Ortalama 45 saati aştı","Uygun"))</f>
      </c>
    </row>
    <row r="21" ht="18" customHeight="1" spans="1:11" x14ac:dyDescent="0.25">
      <c r="A21" s="18"/>
      <c r="B21" s="8">
        <f>IF(A21="","",IFERROR(VLOOKUP(A21,'Çalışanlar'!$A$6:$C$45,2,FALSE),"Listede yok"))</f>
      </c>
      <c r="C21" s="19"/>
      <c r="D21" s="19"/>
      <c r="E21" s="15">
        <f>IF(OR(C21="",D21=""),"",D21-C21+1)</f>
      </c>
      <c r="F21" s="14">
        <f>IF(E21="","",E21/7)</f>
      </c>
      <c r="G21" s="14">
        <f>IF(E21="","",SUMIFS('Günlük Kayıt'!$L$6:$L$305,'Günlük Kayıt'!$B$6:$B$305,A21,'Günlük Kayıt'!$D$6:$D$305,"&gt;="&amp;C21,'Günlük Kayıt'!$D$6:$D$305,"&lt;="&amp;D21))</f>
      </c>
      <c r="H21" s="14">
        <f>IF(E21="","",IFERROR(G21/F21,0))</f>
      </c>
      <c r="I21" s="14">
        <f>IF(E21="","",ROUND(MAX(0,G21-45*F21),2))</f>
      </c>
      <c r="J21" s="8">
        <f>IF(E21="","",IF(D21&gt;=EDATE(C21,2),"İki ayı aşıyor – TİS dayanağı?","Uygun"))</f>
      </c>
      <c r="K21" s="8">
        <f>IF(E21="","",IF(H21&gt;45,"Ortalama 45 saati aştı","Uygun"))</f>
      </c>
    </row>
    <row r="22" ht="18" customHeight="1" spans="1:11" x14ac:dyDescent="0.25">
      <c r="A22" s="18"/>
      <c r="B22" s="8">
        <f>IF(A22="","",IFERROR(VLOOKUP(A22,'Çalışanlar'!$A$6:$C$45,2,FALSE),"Listede yok"))</f>
      </c>
      <c r="C22" s="19"/>
      <c r="D22" s="19"/>
      <c r="E22" s="15">
        <f>IF(OR(C22="",D22=""),"",D22-C22+1)</f>
      </c>
      <c r="F22" s="14">
        <f>IF(E22="","",E22/7)</f>
      </c>
      <c r="G22" s="14">
        <f>IF(E22="","",SUMIFS('Günlük Kayıt'!$L$6:$L$305,'Günlük Kayıt'!$B$6:$B$305,A22,'Günlük Kayıt'!$D$6:$D$305,"&gt;="&amp;C22,'Günlük Kayıt'!$D$6:$D$305,"&lt;="&amp;D22))</f>
      </c>
      <c r="H22" s="14">
        <f>IF(E22="","",IFERROR(G22/F22,0))</f>
      </c>
      <c r="I22" s="14">
        <f>IF(E22="","",ROUND(MAX(0,G22-45*F22),2))</f>
      </c>
      <c r="J22" s="8">
        <f>IF(E22="","",IF(D22&gt;=EDATE(C22,2),"İki ayı aşıyor – TİS dayanağı?","Uygun"))</f>
      </c>
      <c r="K22" s="8">
        <f>IF(E22="","",IF(H22&gt;45,"Ortalama 45 saati aştı","Uygun"))</f>
      </c>
    </row>
    <row r="23" ht="18" customHeight="1" spans="1:11" x14ac:dyDescent="0.25">
      <c r="A23" s="18"/>
      <c r="B23" s="8">
        <f>IF(A23="","",IFERROR(VLOOKUP(A23,'Çalışanlar'!$A$6:$C$45,2,FALSE),"Listede yok"))</f>
      </c>
      <c r="C23" s="19"/>
      <c r="D23" s="19"/>
      <c r="E23" s="15">
        <f>IF(OR(C23="",D23=""),"",D23-C23+1)</f>
      </c>
      <c r="F23" s="14">
        <f>IF(E23="","",E23/7)</f>
      </c>
      <c r="G23" s="14">
        <f>IF(E23="","",SUMIFS('Günlük Kayıt'!$L$6:$L$305,'Günlük Kayıt'!$B$6:$B$305,A23,'Günlük Kayıt'!$D$6:$D$305,"&gt;="&amp;C23,'Günlük Kayıt'!$D$6:$D$305,"&lt;="&amp;D23))</f>
      </c>
      <c r="H23" s="14">
        <f>IF(E23="","",IFERROR(G23/F23,0))</f>
      </c>
      <c r="I23" s="14">
        <f>IF(E23="","",ROUND(MAX(0,G23-45*F23),2))</f>
      </c>
      <c r="J23" s="8">
        <f>IF(E23="","",IF(D23&gt;=EDATE(C23,2),"İki ayı aşıyor – TİS dayanağı?","Uygun"))</f>
      </c>
      <c r="K23" s="8">
        <f>IF(E23="","",IF(H23&gt;45,"Ortalama 45 saati aştı","Uygun"))</f>
      </c>
    </row>
    <row r="24" ht="18" customHeight="1" spans="1:11" x14ac:dyDescent="0.25">
      <c r="A24" s="18"/>
      <c r="B24" s="8">
        <f>IF(A24="","",IFERROR(VLOOKUP(A24,'Çalışanlar'!$A$6:$C$45,2,FALSE),"Listede yok"))</f>
      </c>
      <c r="C24" s="19"/>
      <c r="D24" s="19"/>
      <c r="E24" s="15">
        <f>IF(OR(C24="",D24=""),"",D24-C24+1)</f>
      </c>
      <c r="F24" s="14">
        <f>IF(E24="","",E24/7)</f>
      </c>
      <c r="G24" s="14">
        <f>IF(E24="","",SUMIFS('Günlük Kayıt'!$L$6:$L$305,'Günlük Kayıt'!$B$6:$B$305,A24,'Günlük Kayıt'!$D$6:$D$305,"&gt;="&amp;C24,'Günlük Kayıt'!$D$6:$D$305,"&lt;="&amp;D24))</f>
      </c>
      <c r="H24" s="14">
        <f>IF(E24="","",IFERROR(G24/F24,0))</f>
      </c>
      <c r="I24" s="14">
        <f>IF(E24="","",ROUND(MAX(0,G24-45*F24),2))</f>
      </c>
      <c r="J24" s="8">
        <f>IF(E24="","",IF(D24&gt;=EDATE(C24,2),"İki ayı aşıyor – TİS dayanağı?","Uygun"))</f>
      </c>
      <c r="K24" s="8">
        <f>IF(E24="","",IF(H24&gt;45,"Ortalama 45 saati aştı","Uygun"))</f>
      </c>
    </row>
    <row r="25" ht="18" customHeight="1" spans="1:11" x14ac:dyDescent="0.25">
      <c r="A25" s="18"/>
      <c r="B25" s="8">
        <f>IF(A25="","",IFERROR(VLOOKUP(A25,'Çalışanlar'!$A$6:$C$45,2,FALSE),"Listede yok"))</f>
      </c>
      <c r="C25" s="19"/>
      <c r="D25" s="19"/>
      <c r="E25" s="15">
        <f>IF(OR(C25="",D25=""),"",D25-C25+1)</f>
      </c>
      <c r="F25" s="14">
        <f>IF(E25="","",E25/7)</f>
      </c>
      <c r="G25" s="14">
        <f>IF(E25="","",SUMIFS('Günlük Kayıt'!$L$6:$L$305,'Günlük Kayıt'!$B$6:$B$305,A25,'Günlük Kayıt'!$D$6:$D$305,"&gt;="&amp;C25,'Günlük Kayıt'!$D$6:$D$305,"&lt;="&amp;D25))</f>
      </c>
      <c r="H25" s="14">
        <f>IF(E25="","",IFERROR(G25/F25,0))</f>
      </c>
      <c r="I25" s="14">
        <f>IF(E25="","",ROUND(MAX(0,G25-45*F25),2))</f>
      </c>
      <c r="J25" s="8">
        <f>IF(E25="","",IF(D25&gt;=EDATE(C25,2),"İki ayı aşıyor – TİS dayanağı?","Uygun"))</f>
      </c>
      <c r="K25" s="8">
        <f>IF(E25="","",IF(H25&gt;45,"Ortalama 45 saati aştı","Uygun"))</f>
      </c>
    </row>
    <row r="26" ht="18" customHeight="1" spans="1:11" x14ac:dyDescent="0.25">
      <c r="A26" s="18"/>
      <c r="B26" s="8">
        <f>IF(A26="","",IFERROR(VLOOKUP(A26,'Çalışanlar'!$A$6:$C$45,2,FALSE),"Listede yok"))</f>
      </c>
      <c r="C26" s="19"/>
      <c r="D26" s="19"/>
      <c r="E26" s="15">
        <f>IF(OR(C26="",D26=""),"",D26-C26+1)</f>
      </c>
      <c r="F26" s="14">
        <f>IF(E26="","",E26/7)</f>
      </c>
      <c r="G26" s="14">
        <f>IF(E26="","",SUMIFS('Günlük Kayıt'!$L$6:$L$305,'Günlük Kayıt'!$B$6:$B$305,A26,'Günlük Kayıt'!$D$6:$D$305,"&gt;="&amp;C26,'Günlük Kayıt'!$D$6:$D$305,"&lt;="&amp;D26))</f>
      </c>
      <c r="H26" s="14">
        <f>IF(E26="","",IFERROR(G26/F26,0))</f>
      </c>
      <c r="I26" s="14">
        <f>IF(E26="","",ROUND(MAX(0,G26-45*F26),2))</f>
      </c>
      <c r="J26" s="8">
        <f>IF(E26="","",IF(D26&gt;=EDATE(C26,2),"İki ayı aşıyor – TİS dayanağı?","Uygun"))</f>
      </c>
      <c r="K26" s="8">
        <f>IF(E26="","",IF(H26&gt;45,"Ortalama 45 saati aştı","Uygun"))</f>
      </c>
    </row>
    <row r="27" ht="18" customHeight="1" spans="1:11" x14ac:dyDescent="0.25">
      <c r="A27" s="18"/>
      <c r="B27" s="8">
        <f>IF(A27="","",IFERROR(VLOOKUP(A27,'Çalışanlar'!$A$6:$C$45,2,FALSE),"Listede yok"))</f>
      </c>
      <c r="C27" s="19"/>
      <c r="D27" s="19"/>
      <c r="E27" s="15">
        <f>IF(OR(C27="",D27=""),"",D27-C27+1)</f>
      </c>
      <c r="F27" s="14">
        <f>IF(E27="","",E27/7)</f>
      </c>
      <c r="G27" s="14">
        <f>IF(E27="","",SUMIFS('Günlük Kayıt'!$L$6:$L$305,'Günlük Kayıt'!$B$6:$B$305,A27,'Günlük Kayıt'!$D$6:$D$305,"&gt;="&amp;C27,'Günlük Kayıt'!$D$6:$D$305,"&lt;="&amp;D27))</f>
      </c>
      <c r="H27" s="14">
        <f>IF(E27="","",IFERROR(G27/F27,0))</f>
      </c>
      <c r="I27" s="14">
        <f>IF(E27="","",ROUND(MAX(0,G27-45*F27),2))</f>
      </c>
      <c r="J27" s="8">
        <f>IF(E27="","",IF(D27&gt;=EDATE(C27,2),"İki ayı aşıyor – TİS dayanağı?","Uygun"))</f>
      </c>
      <c r="K27" s="8">
        <f>IF(E27="","",IF(H27&gt;45,"Ortalama 45 saati aştı","Uygun"))</f>
      </c>
    </row>
    <row r="28" ht="18" customHeight="1" spans="1:11" x14ac:dyDescent="0.25">
      <c r="A28" s="18"/>
      <c r="B28" s="8">
        <f>IF(A28="","",IFERROR(VLOOKUP(A28,'Çalışanlar'!$A$6:$C$45,2,FALSE),"Listede yok"))</f>
      </c>
      <c r="C28" s="19"/>
      <c r="D28" s="19"/>
      <c r="E28" s="15">
        <f>IF(OR(C28="",D28=""),"",D28-C28+1)</f>
      </c>
      <c r="F28" s="14">
        <f>IF(E28="","",E28/7)</f>
      </c>
      <c r="G28" s="14">
        <f>IF(E28="","",SUMIFS('Günlük Kayıt'!$L$6:$L$305,'Günlük Kayıt'!$B$6:$B$305,A28,'Günlük Kayıt'!$D$6:$D$305,"&gt;="&amp;C28,'Günlük Kayıt'!$D$6:$D$305,"&lt;="&amp;D28))</f>
      </c>
      <c r="H28" s="14">
        <f>IF(E28="","",IFERROR(G28/F28,0))</f>
      </c>
      <c r="I28" s="14">
        <f>IF(E28="","",ROUND(MAX(0,G28-45*F28),2))</f>
      </c>
      <c r="J28" s="8">
        <f>IF(E28="","",IF(D28&gt;=EDATE(C28,2),"İki ayı aşıyor – TİS dayanağı?","Uygun"))</f>
      </c>
      <c r="K28" s="8">
        <f>IF(E28="","",IF(H28&gt;45,"Ortalama 45 saati aştı","Uygun"))</f>
      </c>
    </row>
    <row r="29" ht="18" customHeight="1" spans="1:11" x14ac:dyDescent="0.25">
      <c r="A29" s="18"/>
      <c r="B29" s="8">
        <f>IF(A29="","",IFERROR(VLOOKUP(A29,'Çalışanlar'!$A$6:$C$45,2,FALSE),"Listede yok"))</f>
      </c>
      <c r="C29" s="19"/>
      <c r="D29" s="19"/>
      <c r="E29" s="15">
        <f>IF(OR(C29="",D29=""),"",D29-C29+1)</f>
      </c>
      <c r="F29" s="14">
        <f>IF(E29="","",E29/7)</f>
      </c>
      <c r="G29" s="14">
        <f>IF(E29="","",SUMIFS('Günlük Kayıt'!$L$6:$L$305,'Günlük Kayıt'!$B$6:$B$305,A29,'Günlük Kayıt'!$D$6:$D$305,"&gt;="&amp;C29,'Günlük Kayıt'!$D$6:$D$305,"&lt;="&amp;D29))</f>
      </c>
      <c r="H29" s="14">
        <f>IF(E29="","",IFERROR(G29/F29,0))</f>
      </c>
      <c r="I29" s="14">
        <f>IF(E29="","",ROUND(MAX(0,G29-45*F29),2))</f>
      </c>
      <c r="J29" s="8">
        <f>IF(E29="","",IF(D29&gt;=EDATE(C29,2),"İki ayı aşıyor – TİS dayanağı?","Uygun"))</f>
      </c>
      <c r="K29" s="8">
        <f>IF(E29="","",IF(H29&gt;45,"Ortalama 45 saati aştı","Uygun"))</f>
      </c>
    </row>
    <row r="30" ht="18" customHeight="1" spans="1:11" x14ac:dyDescent="0.25">
      <c r="A30" s="18"/>
      <c r="B30" s="8">
        <f>IF(A30="","",IFERROR(VLOOKUP(A30,'Çalışanlar'!$A$6:$C$45,2,FALSE),"Listede yok"))</f>
      </c>
      <c r="C30" s="19"/>
      <c r="D30" s="19"/>
      <c r="E30" s="15">
        <f>IF(OR(C30="",D30=""),"",D30-C30+1)</f>
      </c>
      <c r="F30" s="14">
        <f>IF(E30="","",E30/7)</f>
      </c>
      <c r="G30" s="14">
        <f>IF(E30="","",SUMIFS('Günlük Kayıt'!$L$6:$L$305,'Günlük Kayıt'!$B$6:$B$305,A30,'Günlük Kayıt'!$D$6:$D$305,"&gt;="&amp;C30,'Günlük Kayıt'!$D$6:$D$305,"&lt;="&amp;D30))</f>
      </c>
      <c r="H30" s="14">
        <f>IF(E30="","",IFERROR(G30/F30,0))</f>
      </c>
      <c r="I30" s="14">
        <f>IF(E30="","",ROUND(MAX(0,G30-45*F30),2))</f>
      </c>
      <c r="J30" s="8">
        <f>IF(E30="","",IF(D30&gt;=EDATE(C30,2),"İki ayı aşıyor – TİS dayanağı?","Uygun"))</f>
      </c>
      <c r="K30" s="8">
        <f>IF(E30="","",IF(H30&gt;45,"Ortalama 45 saati aştı","Uygun"))</f>
      </c>
    </row>
    <row r="31" ht="18" customHeight="1" spans="1:11" x14ac:dyDescent="0.25">
      <c r="A31" s="18"/>
      <c r="B31" s="8">
        <f>IF(A31="","",IFERROR(VLOOKUP(A31,'Çalışanlar'!$A$6:$C$45,2,FALSE),"Listede yok"))</f>
      </c>
      <c r="C31" s="19"/>
      <c r="D31" s="19"/>
      <c r="E31" s="15">
        <f>IF(OR(C31="",D31=""),"",D31-C31+1)</f>
      </c>
      <c r="F31" s="14">
        <f>IF(E31="","",E31/7)</f>
      </c>
      <c r="G31" s="14">
        <f>IF(E31="","",SUMIFS('Günlük Kayıt'!$L$6:$L$305,'Günlük Kayıt'!$B$6:$B$305,A31,'Günlük Kayıt'!$D$6:$D$305,"&gt;="&amp;C31,'Günlük Kayıt'!$D$6:$D$305,"&lt;="&amp;D31))</f>
      </c>
      <c r="H31" s="14">
        <f>IF(E31="","",IFERROR(G31/F31,0))</f>
      </c>
      <c r="I31" s="14">
        <f>IF(E31="","",ROUND(MAX(0,G31-45*F31),2))</f>
      </c>
      <c r="J31" s="8">
        <f>IF(E31="","",IF(D31&gt;=EDATE(C31,2),"İki ayı aşıyor – TİS dayanağı?","Uygun"))</f>
      </c>
      <c r="K31" s="8">
        <f>IF(E31="","",IF(H31&gt;45,"Ortalama 45 saati aştı","Uygun"))</f>
      </c>
    </row>
    <row r="32" ht="18" customHeight="1" spans="1:11" x14ac:dyDescent="0.25">
      <c r="A32" s="18"/>
      <c r="B32" s="8">
        <f>IF(A32="","",IFERROR(VLOOKUP(A32,'Çalışanlar'!$A$6:$C$45,2,FALSE),"Listede yok"))</f>
      </c>
      <c r="C32" s="19"/>
      <c r="D32" s="19"/>
      <c r="E32" s="15">
        <f>IF(OR(C32="",D32=""),"",D32-C32+1)</f>
      </c>
      <c r="F32" s="14">
        <f>IF(E32="","",E32/7)</f>
      </c>
      <c r="G32" s="14">
        <f>IF(E32="","",SUMIFS('Günlük Kayıt'!$L$6:$L$305,'Günlük Kayıt'!$B$6:$B$305,A32,'Günlük Kayıt'!$D$6:$D$305,"&gt;="&amp;C32,'Günlük Kayıt'!$D$6:$D$305,"&lt;="&amp;D32))</f>
      </c>
      <c r="H32" s="14">
        <f>IF(E32="","",IFERROR(G32/F32,0))</f>
      </c>
      <c r="I32" s="14">
        <f>IF(E32="","",ROUND(MAX(0,G32-45*F32),2))</f>
      </c>
      <c r="J32" s="8">
        <f>IF(E32="","",IF(D32&gt;=EDATE(C32,2),"İki ayı aşıyor – TİS dayanağı?","Uygun"))</f>
      </c>
      <c r="K32" s="8">
        <f>IF(E32="","",IF(H32&gt;45,"Ortalama 45 saati aştı","Uygun"))</f>
      </c>
    </row>
    <row r="33" ht="18" customHeight="1" spans="1:11" x14ac:dyDescent="0.25">
      <c r="A33" s="18"/>
      <c r="B33" s="8">
        <f>IF(A33="","",IFERROR(VLOOKUP(A33,'Çalışanlar'!$A$6:$C$45,2,FALSE),"Listede yok"))</f>
      </c>
      <c r="C33" s="19"/>
      <c r="D33" s="19"/>
      <c r="E33" s="15">
        <f>IF(OR(C33="",D33=""),"",D33-C33+1)</f>
      </c>
      <c r="F33" s="14">
        <f>IF(E33="","",E33/7)</f>
      </c>
      <c r="G33" s="14">
        <f>IF(E33="","",SUMIFS('Günlük Kayıt'!$L$6:$L$305,'Günlük Kayıt'!$B$6:$B$305,A33,'Günlük Kayıt'!$D$6:$D$305,"&gt;="&amp;C33,'Günlük Kayıt'!$D$6:$D$305,"&lt;="&amp;D33))</f>
      </c>
      <c r="H33" s="14">
        <f>IF(E33="","",IFERROR(G33/F33,0))</f>
      </c>
      <c r="I33" s="14">
        <f>IF(E33="","",ROUND(MAX(0,G33-45*F33),2))</f>
      </c>
      <c r="J33" s="8">
        <f>IF(E33="","",IF(D33&gt;=EDATE(C33,2),"İki ayı aşıyor – TİS dayanağı?","Uygun"))</f>
      </c>
      <c r="K33" s="8">
        <f>IF(E33="","",IF(H33&gt;45,"Ortalama 45 saati aştı","Uygun"))</f>
      </c>
    </row>
    <row r="34" ht="18" customHeight="1" spans="1:11" x14ac:dyDescent="0.25">
      <c r="A34" s="18"/>
      <c r="B34" s="8">
        <f>IF(A34="","",IFERROR(VLOOKUP(A34,'Çalışanlar'!$A$6:$C$45,2,FALSE),"Listede yok"))</f>
      </c>
      <c r="C34" s="19"/>
      <c r="D34" s="19"/>
      <c r="E34" s="15">
        <f>IF(OR(C34="",D34=""),"",D34-C34+1)</f>
      </c>
      <c r="F34" s="14">
        <f>IF(E34="","",E34/7)</f>
      </c>
      <c r="G34" s="14">
        <f>IF(E34="","",SUMIFS('Günlük Kayıt'!$L$6:$L$305,'Günlük Kayıt'!$B$6:$B$305,A34,'Günlük Kayıt'!$D$6:$D$305,"&gt;="&amp;C34,'Günlük Kayıt'!$D$6:$D$305,"&lt;="&amp;D34))</f>
      </c>
      <c r="H34" s="14">
        <f>IF(E34="","",IFERROR(G34/F34,0))</f>
      </c>
      <c r="I34" s="14">
        <f>IF(E34="","",ROUND(MAX(0,G34-45*F34),2))</f>
      </c>
      <c r="J34" s="8">
        <f>IF(E34="","",IF(D34&gt;=EDATE(C34,2),"İki ayı aşıyor – TİS dayanağı?","Uygun"))</f>
      </c>
      <c r="K34" s="8">
        <f>IF(E34="","",IF(H34&gt;45,"Ortalama 45 saati aştı","Uygun"))</f>
      </c>
    </row>
    <row r="35" ht="18" customHeight="1" spans="1:11" x14ac:dyDescent="0.25">
      <c r="A35" s="18"/>
      <c r="B35" s="8">
        <f>IF(A35="","",IFERROR(VLOOKUP(A35,'Çalışanlar'!$A$6:$C$45,2,FALSE),"Listede yok"))</f>
      </c>
      <c r="C35" s="19"/>
      <c r="D35" s="19"/>
      <c r="E35" s="15">
        <f>IF(OR(C35="",D35=""),"",D35-C35+1)</f>
      </c>
      <c r="F35" s="14">
        <f>IF(E35="","",E35/7)</f>
      </c>
      <c r="G35" s="14">
        <f>IF(E35="","",SUMIFS('Günlük Kayıt'!$L$6:$L$305,'Günlük Kayıt'!$B$6:$B$305,A35,'Günlük Kayıt'!$D$6:$D$305,"&gt;="&amp;C35,'Günlük Kayıt'!$D$6:$D$305,"&lt;="&amp;D35))</f>
      </c>
      <c r="H35" s="14">
        <f>IF(E35="","",IFERROR(G35/F35,0))</f>
      </c>
      <c r="I35" s="14">
        <f>IF(E35="","",ROUND(MAX(0,G35-45*F35),2))</f>
      </c>
      <c r="J35" s="8">
        <f>IF(E35="","",IF(D35&gt;=EDATE(C35,2),"İki ayı aşıyor – TİS dayanağı?","Uygun"))</f>
      </c>
      <c r="K35" s="8">
        <f>IF(E35="","",IF(H35&gt;45,"Ortalama 45 saati aştı","Uygun"))</f>
      </c>
    </row>
    <row r="36" ht="18" customHeight="1" spans="1:11" x14ac:dyDescent="0.25">
      <c r="A36" s="18"/>
      <c r="B36" s="8">
        <f>IF(A36="","",IFERROR(VLOOKUP(A36,'Çalışanlar'!$A$6:$C$45,2,FALSE),"Listede yok"))</f>
      </c>
      <c r="C36" s="19"/>
      <c r="D36" s="19"/>
      <c r="E36" s="15">
        <f>IF(OR(C36="",D36=""),"",D36-C36+1)</f>
      </c>
      <c r="F36" s="14">
        <f>IF(E36="","",E36/7)</f>
      </c>
      <c r="G36" s="14">
        <f>IF(E36="","",SUMIFS('Günlük Kayıt'!$L$6:$L$305,'Günlük Kayıt'!$B$6:$B$305,A36,'Günlük Kayıt'!$D$6:$D$305,"&gt;="&amp;C36,'Günlük Kayıt'!$D$6:$D$305,"&lt;="&amp;D36))</f>
      </c>
      <c r="H36" s="14">
        <f>IF(E36="","",IFERROR(G36/F36,0))</f>
      </c>
      <c r="I36" s="14">
        <f>IF(E36="","",ROUND(MAX(0,G36-45*F36),2))</f>
      </c>
      <c r="J36" s="8">
        <f>IF(E36="","",IF(D36&gt;=EDATE(C36,2),"İki ayı aşıyor – TİS dayanağı?","Uygun"))</f>
      </c>
      <c r="K36" s="8">
        <f>IF(E36="","",IF(H36&gt;45,"Ortalama 45 saati aştı","Uygun"))</f>
      </c>
    </row>
    <row r="37" ht="18" customHeight="1" spans="1:11" x14ac:dyDescent="0.25">
      <c r="A37" s="18"/>
      <c r="B37" s="8">
        <f>IF(A37="","",IFERROR(VLOOKUP(A37,'Çalışanlar'!$A$6:$C$45,2,FALSE),"Listede yok"))</f>
      </c>
      <c r="C37" s="19"/>
      <c r="D37" s="19"/>
      <c r="E37" s="15">
        <f>IF(OR(C37="",D37=""),"",D37-C37+1)</f>
      </c>
      <c r="F37" s="14">
        <f>IF(E37="","",E37/7)</f>
      </c>
      <c r="G37" s="14">
        <f>IF(E37="","",SUMIFS('Günlük Kayıt'!$L$6:$L$305,'Günlük Kayıt'!$B$6:$B$305,A37,'Günlük Kayıt'!$D$6:$D$305,"&gt;="&amp;C37,'Günlük Kayıt'!$D$6:$D$305,"&lt;="&amp;D37))</f>
      </c>
      <c r="H37" s="14">
        <f>IF(E37="","",IFERROR(G37/F37,0))</f>
      </c>
      <c r="I37" s="14">
        <f>IF(E37="","",ROUND(MAX(0,G37-45*F37),2))</f>
      </c>
      <c r="J37" s="8">
        <f>IF(E37="","",IF(D37&gt;=EDATE(C37,2),"İki ayı aşıyor – TİS dayanağı?","Uygun"))</f>
      </c>
      <c r="K37" s="8">
        <f>IF(E37="","",IF(H37&gt;45,"Ortalama 45 saati aştı","Uygun"))</f>
      </c>
    </row>
    <row r="38" ht="18" customHeight="1" spans="1:11" x14ac:dyDescent="0.25">
      <c r="A38" s="18"/>
      <c r="B38" s="8">
        <f>IF(A38="","",IFERROR(VLOOKUP(A38,'Çalışanlar'!$A$6:$C$45,2,FALSE),"Listede yok"))</f>
      </c>
      <c r="C38" s="19"/>
      <c r="D38" s="19"/>
      <c r="E38" s="15">
        <f>IF(OR(C38="",D38=""),"",D38-C38+1)</f>
      </c>
      <c r="F38" s="14">
        <f>IF(E38="","",E38/7)</f>
      </c>
      <c r="G38" s="14">
        <f>IF(E38="","",SUMIFS('Günlük Kayıt'!$L$6:$L$305,'Günlük Kayıt'!$B$6:$B$305,A38,'Günlük Kayıt'!$D$6:$D$305,"&gt;="&amp;C38,'Günlük Kayıt'!$D$6:$D$305,"&lt;="&amp;D38))</f>
      </c>
      <c r="H38" s="14">
        <f>IF(E38="","",IFERROR(G38/F38,0))</f>
      </c>
      <c r="I38" s="14">
        <f>IF(E38="","",ROUND(MAX(0,G38-45*F38),2))</f>
      </c>
      <c r="J38" s="8">
        <f>IF(E38="","",IF(D38&gt;=EDATE(C38,2),"İki ayı aşıyor – TİS dayanağı?","Uygun"))</f>
      </c>
      <c r="K38" s="8">
        <f>IF(E38="","",IF(H38&gt;45,"Ortalama 45 saati aştı","Uygun"))</f>
      </c>
    </row>
    <row r="39" ht="18" customHeight="1" spans="1:11" x14ac:dyDescent="0.25">
      <c r="A39" s="18"/>
      <c r="B39" s="8">
        <f>IF(A39="","",IFERROR(VLOOKUP(A39,'Çalışanlar'!$A$6:$C$45,2,FALSE),"Listede yok"))</f>
      </c>
      <c r="C39" s="19"/>
      <c r="D39" s="19"/>
      <c r="E39" s="15">
        <f>IF(OR(C39="",D39=""),"",D39-C39+1)</f>
      </c>
      <c r="F39" s="14">
        <f>IF(E39="","",E39/7)</f>
      </c>
      <c r="G39" s="14">
        <f>IF(E39="","",SUMIFS('Günlük Kayıt'!$L$6:$L$305,'Günlük Kayıt'!$B$6:$B$305,A39,'Günlük Kayıt'!$D$6:$D$305,"&gt;="&amp;C39,'Günlük Kayıt'!$D$6:$D$305,"&lt;="&amp;D39))</f>
      </c>
      <c r="H39" s="14">
        <f>IF(E39="","",IFERROR(G39/F39,0))</f>
      </c>
      <c r="I39" s="14">
        <f>IF(E39="","",ROUND(MAX(0,G39-45*F39),2))</f>
      </c>
      <c r="J39" s="8">
        <f>IF(E39="","",IF(D39&gt;=EDATE(C39,2),"İki ayı aşıyor – TİS dayanağı?","Uygun"))</f>
      </c>
      <c r="K39" s="8">
        <f>IF(E39="","",IF(H39&gt;45,"Ortalama 45 saati aştı","Uygun"))</f>
      </c>
    </row>
    <row r="40" ht="18" customHeight="1" spans="1:11" x14ac:dyDescent="0.25">
      <c r="A40" s="18"/>
      <c r="B40" s="8">
        <f>IF(A40="","",IFERROR(VLOOKUP(A40,'Çalışanlar'!$A$6:$C$45,2,FALSE),"Listede yok"))</f>
      </c>
      <c r="C40" s="19"/>
      <c r="D40" s="19"/>
      <c r="E40" s="15">
        <f>IF(OR(C40="",D40=""),"",D40-C40+1)</f>
      </c>
      <c r="F40" s="14">
        <f>IF(E40="","",E40/7)</f>
      </c>
      <c r="G40" s="14">
        <f>IF(E40="","",SUMIFS('Günlük Kayıt'!$L$6:$L$305,'Günlük Kayıt'!$B$6:$B$305,A40,'Günlük Kayıt'!$D$6:$D$305,"&gt;="&amp;C40,'Günlük Kayıt'!$D$6:$D$305,"&lt;="&amp;D40))</f>
      </c>
      <c r="H40" s="14">
        <f>IF(E40="","",IFERROR(G40/F40,0))</f>
      </c>
      <c r="I40" s="14">
        <f>IF(E40="","",ROUND(MAX(0,G40-45*F40),2))</f>
      </c>
      <c r="J40" s="8">
        <f>IF(E40="","",IF(D40&gt;=EDATE(C40,2),"İki ayı aşıyor – TİS dayanağı?","Uygun"))</f>
      </c>
      <c r="K40" s="8">
        <f>IF(E40="","",IF(H40&gt;45,"Ortalama 45 saati aştı","Uygun"))</f>
      </c>
    </row>
    <row r="41" ht="18" customHeight="1" spans="1:11" x14ac:dyDescent="0.25">
      <c r="A41" s="18"/>
      <c r="B41" s="8">
        <f>IF(A41="","",IFERROR(VLOOKUP(A41,'Çalışanlar'!$A$6:$C$45,2,FALSE),"Listede yok"))</f>
      </c>
      <c r="C41" s="19"/>
      <c r="D41" s="19"/>
      <c r="E41" s="15">
        <f>IF(OR(C41="",D41=""),"",D41-C41+1)</f>
      </c>
      <c r="F41" s="14">
        <f>IF(E41="","",E41/7)</f>
      </c>
      <c r="G41" s="14">
        <f>IF(E41="","",SUMIFS('Günlük Kayıt'!$L$6:$L$305,'Günlük Kayıt'!$B$6:$B$305,A41,'Günlük Kayıt'!$D$6:$D$305,"&gt;="&amp;C41,'Günlük Kayıt'!$D$6:$D$305,"&lt;="&amp;D41))</f>
      </c>
      <c r="H41" s="14">
        <f>IF(E41="","",IFERROR(G41/F41,0))</f>
      </c>
      <c r="I41" s="14">
        <f>IF(E41="","",ROUND(MAX(0,G41-45*F41),2))</f>
      </c>
      <c r="J41" s="8">
        <f>IF(E41="","",IF(D41&gt;=EDATE(C41,2),"İki ayı aşıyor – TİS dayanağı?","Uygun"))</f>
      </c>
      <c r="K41" s="8">
        <f>IF(E41="","",IF(H41&gt;45,"Ortalama 45 saati aştı","Uygun"))</f>
      </c>
    </row>
    <row r="42" ht="18" customHeight="1" spans="1:11" x14ac:dyDescent="0.25">
      <c r="A42" s="18"/>
      <c r="B42" s="8">
        <f>IF(A42="","",IFERROR(VLOOKUP(A42,'Çalışanlar'!$A$6:$C$45,2,FALSE),"Listede yok"))</f>
      </c>
      <c r="C42" s="19"/>
      <c r="D42" s="19"/>
      <c r="E42" s="15">
        <f>IF(OR(C42="",D42=""),"",D42-C42+1)</f>
      </c>
      <c r="F42" s="14">
        <f>IF(E42="","",E42/7)</f>
      </c>
      <c r="G42" s="14">
        <f>IF(E42="","",SUMIFS('Günlük Kayıt'!$L$6:$L$305,'Günlük Kayıt'!$B$6:$B$305,A42,'Günlük Kayıt'!$D$6:$D$305,"&gt;="&amp;C42,'Günlük Kayıt'!$D$6:$D$305,"&lt;="&amp;D42))</f>
      </c>
      <c r="H42" s="14">
        <f>IF(E42="","",IFERROR(G42/F42,0))</f>
      </c>
      <c r="I42" s="14">
        <f>IF(E42="","",ROUND(MAX(0,G42-45*F42),2))</f>
      </c>
      <c r="J42" s="8">
        <f>IF(E42="","",IF(D42&gt;=EDATE(C42,2),"İki ayı aşıyor – TİS dayanağı?","Uygun"))</f>
      </c>
      <c r="K42" s="8">
        <f>IF(E42="","",IF(H42&gt;45,"Ortalama 45 saati aştı","Uygun"))</f>
      </c>
    </row>
    <row r="43" ht="18" customHeight="1" spans="1:11" x14ac:dyDescent="0.25">
      <c r="A43" s="18"/>
      <c r="B43" s="8">
        <f>IF(A43="","",IFERROR(VLOOKUP(A43,'Çalışanlar'!$A$6:$C$45,2,FALSE),"Listede yok"))</f>
      </c>
      <c r="C43" s="19"/>
      <c r="D43" s="19"/>
      <c r="E43" s="15">
        <f>IF(OR(C43="",D43=""),"",D43-C43+1)</f>
      </c>
      <c r="F43" s="14">
        <f>IF(E43="","",E43/7)</f>
      </c>
      <c r="G43" s="14">
        <f>IF(E43="","",SUMIFS('Günlük Kayıt'!$L$6:$L$305,'Günlük Kayıt'!$B$6:$B$305,A43,'Günlük Kayıt'!$D$6:$D$305,"&gt;="&amp;C43,'Günlük Kayıt'!$D$6:$D$305,"&lt;="&amp;D43))</f>
      </c>
      <c r="H43" s="14">
        <f>IF(E43="","",IFERROR(G43/F43,0))</f>
      </c>
      <c r="I43" s="14">
        <f>IF(E43="","",ROUND(MAX(0,G43-45*F43),2))</f>
      </c>
      <c r="J43" s="8">
        <f>IF(E43="","",IF(D43&gt;=EDATE(C43,2),"İki ayı aşıyor – TİS dayanağı?","Uygun"))</f>
      </c>
      <c r="K43" s="8">
        <f>IF(E43="","",IF(H43&gt;45,"Ortalama 45 saati aştı","Uygun"))</f>
      </c>
    </row>
    <row r="44" ht="18" customHeight="1" spans="1:11" x14ac:dyDescent="0.25">
      <c r="A44" s="18"/>
      <c r="B44" s="8">
        <f>IF(A44="","",IFERROR(VLOOKUP(A44,'Çalışanlar'!$A$6:$C$45,2,FALSE),"Listede yok"))</f>
      </c>
      <c r="C44" s="19"/>
      <c r="D44" s="19"/>
      <c r="E44" s="15">
        <f>IF(OR(C44="",D44=""),"",D44-C44+1)</f>
      </c>
      <c r="F44" s="14">
        <f>IF(E44="","",E44/7)</f>
      </c>
      <c r="G44" s="14">
        <f>IF(E44="","",SUMIFS('Günlük Kayıt'!$L$6:$L$305,'Günlük Kayıt'!$B$6:$B$305,A44,'Günlük Kayıt'!$D$6:$D$305,"&gt;="&amp;C44,'Günlük Kayıt'!$D$6:$D$305,"&lt;="&amp;D44))</f>
      </c>
      <c r="H44" s="14">
        <f>IF(E44="","",IFERROR(G44/F44,0))</f>
      </c>
      <c r="I44" s="14">
        <f>IF(E44="","",ROUND(MAX(0,G44-45*F44),2))</f>
      </c>
      <c r="J44" s="8">
        <f>IF(E44="","",IF(D44&gt;=EDATE(C44,2),"İki ayı aşıyor – TİS dayanağı?","Uygun"))</f>
      </c>
      <c r="K44" s="8">
        <f>IF(E44="","",IF(H44&gt;45,"Ortalama 45 saati aştı","Uygun"))</f>
      </c>
    </row>
    <row r="45" ht="18" customHeight="1" spans="1:11" x14ac:dyDescent="0.25">
      <c r="A45" s="18"/>
      <c r="B45" s="8">
        <f>IF(A45="","",IFERROR(VLOOKUP(A45,'Çalışanlar'!$A$6:$C$45,2,FALSE),"Listede yok"))</f>
      </c>
      <c r="C45" s="19"/>
      <c r="D45" s="19"/>
      <c r="E45" s="15">
        <f>IF(OR(C45="",D45=""),"",D45-C45+1)</f>
      </c>
      <c r="F45" s="14">
        <f>IF(E45="","",E45/7)</f>
      </c>
      <c r="G45" s="14">
        <f>IF(E45="","",SUMIFS('Günlük Kayıt'!$L$6:$L$305,'Günlük Kayıt'!$B$6:$B$305,A45,'Günlük Kayıt'!$D$6:$D$305,"&gt;="&amp;C45,'Günlük Kayıt'!$D$6:$D$305,"&lt;="&amp;D45))</f>
      </c>
      <c r="H45" s="14">
        <f>IF(E45="","",IFERROR(G45/F45,0))</f>
      </c>
      <c r="I45" s="14">
        <f>IF(E45="","",ROUND(MAX(0,G45-45*F45),2))</f>
      </c>
      <c r="J45" s="8">
        <f>IF(E45="","",IF(D45&gt;=EDATE(C45,2),"İki ayı aşıyor – TİS dayanağı?","Uygun"))</f>
      </c>
      <c r="K45" s="8">
        <f>IF(E45="","",IF(H45&gt;45,"Ortalama 45 saati aştı","Uygun"))</f>
      </c>
    </row>
    <row r="46" ht="22" customHeight="1" spans="1:11" x14ac:dyDescent="0.25">
      <c r="A46" s="23" t="s">
        <v>37</v>
      </c>
      <c r="B46" s="23"/>
      <c r="C46" s="24"/>
      <c r="D46" s="24"/>
      <c r="E46" s="25"/>
      <c r="F46" s="26"/>
      <c r="G46" s="26"/>
      <c r="H46" s="26"/>
      <c r="I46" s="26">
        <f>SUM(I6:I45)</f>
      </c>
      <c r="J46" s="23"/>
      <c r="K46" s="23"/>
    </row>
  </sheetData>
  <autoFilter ref="A5:K5"/>
  <conditionalFormatting sqref="J6:J45">
    <cfRule type="cellIs" dxfId="10" priority="1" operator="equal">
      <formula>"İki ayı aşıyor – TİS dayanağı?"</formula>
    </cfRule>
  </conditionalFormatting>
  <conditionalFormatting sqref="K6:K45">
    <cfRule type="cellIs" dxfId="11" priority="1" operator="equal">
      <formula>"Ortalama 45 saati aştı"</formula>
    </cfRule>
  </conditionalFormatting>
  <conditionalFormatting sqref="K6:K45">
    <cfRule type="cellIs" dxfId="12" priority="1" operator="equal">
      <formula>"Uygun"</formula>
    </cfRule>
  </conditionalFormatting>
  <dataValidations count="2">
    <dataValidation type="date" operator="greaterThan" allowBlank="1" showErrorMessage="1" error="Geçerli bir tarih girin (GG.AA.YYYY)." sqref="C10:D45">
      <formula1>18264</formula1>
    </dataValidation>
    <dataValidation type="date" operator="greaterThan" allowBlank="1" showErrorMessage="1" error="Geçerli bir tarih girin (GG.AA.YYYY)." sqref="C6:D4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15" customWidth="1"/>
    <col min="4" max="4" width="12" customWidth="1"/>
    <col min="5" max="5" width="11" customWidth="1"/>
    <col min="6" max="6" width="12" customWidth="1"/>
    <col min="7" max="7" width="10" customWidth="1"/>
    <col min="8" max="8" width="16" customWidth="1"/>
    <col min="9" max="9" width="13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 x14ac:dyDescent="0.25">
      <c r="A5" s="5" t="s">
        <v>4</v>
      </c>
      <c r="B5" s="5" t="s">
        <v>5</v>
      </c>
      <c r="C5" s="5" t="s">
        <v>46</v>
      </c>
      <c r="D5" s="5" t="s">
        <v>47</v>
      </c>
      <c r="E5" s="5" t="s">
        <v>32</v>
      </c>
      <c r="F5" s="5" t="s">
        <v>48</v>
      </c>
      <c r="G5" s="5" t="s">
        <v>49</v>
      </c>
      <c r="H5" s="5" t="s">
        <v>50</v>
      </c>
      <c r="I5" s="5" t="s">
        <v>51</v>
      </c>
    </row>
    <row r="6" ht="18" customHeight="1" spans="1:9" x14ac:dyDescent="0.25">
      <c r="A6" s="7" t="s">
        <v>20</v>
      </c>
      <c r="B6" s="7" t="s">
        <v>52</v>
      </c>
      <c r="C6" s="7" t="s">
        <v>53</v>
      </c>
      <c r="D6" s="27">
        <v>45</v>
      </c>
      <c r="E6" s="13" t="s">
        <v>21</v>
      </c>
      <c r="F6" s="14">
        <f>IF(A6="","",SUMIF('Haftalık Özet'!$A$6:$A$105,A6,'Haftalık Özet'!$I$6:$I$105)+SUMIF('Denkleştirme'!$A$6:$A$45,A6,'Denkleştirme'!$I$6:$I$45))</f>
      </c>
      <c r="G6" s="14">
        <f>IF(A6="","",270-F6)</f>
      </c>
      <c r="H6" s="8">
        <f>IF(A6="","",IF(F6&gt;270,"270 saat aşıldı","Uygun"))</f>
      </c>
      <c r="I6" s="9">
        <v>46024</v>
      </c>
    </row>
    <row r="7" ht="18" customHeight="1" spans="1:9" x14ac:dyDescent="0.25">
      <c r="A7" s="7" t="s">
        <v>23</v>
      </c>
      <c r="B7" s="7" t="s">
        <v>54</v>
      </c>
      <c r="C7" s="7" t="s">
        <v>55</v>
      </c>
      <c r="D7" s="27">
        <v>40</v>
      </c>
      <c r="E7" s="13" t="s">
        <v>21</v>
      </c>
      <c r="F7" s="14">
        <f>IF(A7="","",SUMIF('Haftalık Özet'!$A$6:$A$105,A7,'Haftalık Özet'!$I$6:$I$105)+SUMIF('Denkleştirme'!$A$6:$A$45,A7,'Denkleştirme'!$I$6:$I$45))</f>
      </c>
      <c r="G7" s="14">
        <f>IF(A7="","",270-F7)</f>
      </c>
      <c r="H7" s="8">
        <f>IF(A7="","",IF(F7&gt;270,"270 saat aşıldı","Uygun"))</f>
      </c>
      <c r="I7" s="9">
        <v>46024</v>
      </c>
    </row>
    <row r="8" ht="18" customHeight="1" spans="1:9" x14ac:dyDescent="0.25">
      <c r="A8" s="7" t="s">
        <v>24</v>
      </c>
      <c r="B8" s="7" t="s">
        <v>56</v>
      </c>
      <c r="C8" s="7" t="s">
        <v>57</v>
      </c>
      <c r="D8" s="27">
        <v>45</v>
      </c>
      <c r="E8" s="13" t="s">
        <v>25</v>
      </c>
      <c r="F8" s="14">
        <f>IF(A8="","",SUMIF('Haftalık Özet'!$A$6:$A$105,A8,'Haftalık Özet'!$I$6:$I$105)+SUMIF('Denkleştirme'!$A$6:$A$45,A8,'Denkleştirme'!$I$6:$I$45))</f>
      </c>
      <c r="G8" s="14">
        <f>IF(A8="","",270-F8)</f>
      </c>
      <c r="H8" s="8">
        <f>IF(A8="","",IF(F8&gt;270,"270 saat aşıldı","Uygun"))</f>
      </c>
      <c r="I8" s="9">
        <v>46024</v>
      </c>
    </row>
    <row r="9" ht="18" customHeight="1" spans="1:9" x14ac:dyDescent="0.25">
      <c r="A9" s="18"/>
      <c r="B9" s="18"/>
      <c r="C9" s="18"/>
      <c r="D9" s="28"/>
      <c r="E9" s="22"/>
      <c r="F9" s="14">
        <f>IF(A9="","",SUMIF('Haftalık Özet'!$A$6:$A$105,A9,'Haftalık Özet'!$I$6:$I$105)+SUMIF('Denkleştirme'!$A$6:$A$45,A9,'Denkleştirme'!$I$6:$I$45))</f>
      </c>
      <c r="G9" s="14">
        <f>IF(A9="","",270-F9)</f>
      </c>
      <c r="H9" s="8">
        <f>IF(A9="","",IF(F9&gt;270,"270 saat aşıldı","Uygun"))</f>
      </c>
      <c r="I9" s="19"/>
    </row>
    <row r="10" ht="18" customHeight="1" spans="1:9" x14ac:dyDescent="0.25">
      <c r="A10" s="18"/>
      <c r="B10" s="18"/>
      <c r="C10" s="18"/>
      <c r="D10" s="28"/>
      <c r="E10" s="22"/>
      <c r="F10" s="14">
        <f>IF(A10="","",SUMIF('Haftalık Özet'!$A$6:$A$105,A10,'Haftalık Özet'!$I$6:$I$105)+SUMIF('Denkleştirme'!$A$6:$A$45,A10,'Denkleştirme'!$I$6:$I$45))</f>
      </c>
      <c r="G10" s="14">
        <f>IF(A10="","",270-F10)</f>
      </c>
      <c r="H10" s="8">
        <f>IF(A10="","",IF(F10&gt;270,"270 saat aşıldı","Uygun"))</f>
      </c>
      <c r="I10" s="19"/>
    </row>
    <row r="11" ht="18" customHeight="1" spans="1:9" x14ac:dyDescent="0.25">
      <c r="A11" s="18"/>
      <c r="B11" s="18"/>
      <c r="C11" s="18"/>
      <c r="D11" s="28"/>
      <c r="E11" s="22"/>
      <c r="F11" s="14">
        <f>IF(A11="","",SUMIF('Haftalık Özet'!$A$6:$A$105,A11,'Haftalık Özet'!$I$6:$I$105)+SUMIF('Denkleştirme'!$A$6:$A$45,A11,'Denkleştirme'!$I$6:$I$45))</f>
      </c>
      <c r="G11" s="14">
        <f>IF(A11="","",270-F11)</f>
      </c>
      <c r="H11" s="8">
        <f>IF(A11="","",IF(F11&gt;270,"270 saat aşıldı","Uygun"))</f>
      </c>
      <c r="I11" s="19"/>
    </row>
    <row r="12" ht="18" customHeight="1" spans="1:9" x14ac:dyDescent="0.25">
      <c r="A12" s="18"/>
      <c r="B12" s="18"/>
      <c r="C12" s="18"/>
      <c r="D12" s="28"/>
      <c r="E12" s="22"/>
      <c r="F12" s="14">
        <f>IF(A12="","",SUMIF('Haftalık Özet'!$A$6:$A$105,A12,'Haftalık Özet'!$I$6:$I$105)+SUMIF('Denkleştirme'!$A$6:$A$45,A12,'Denkleştirme'!$I$6:$I$45))</f>
      </c>
      <c r="G12" s="14">
        <f>IF(A12="","",270-F12)</f>
      </c>
      <c r="H12" s="8">
        <f>IF(A12="","",IF(F12&gt;270,"270 saat aşıldı","Uygun"))</f>
      </c>
      <c r="I12" s="19"/>
    </row>
    <row r="13" ht="18" customHeight="1" spans="1:9" x14ac:dyDescent="0.25">
      <c r="A13" s="18"/>
      <c r="B13" s="18"/>
      <c r="C13" s="18"/>
      <c r="D13" s="28"/>
      <c r="E13" s="22"/>
      <c r="F13" s="14">
        <f>IF(A13="","",SUMIF('Haftalık Özet'!$A$6:$A$105,A13,'Haftalık Özet'!$I$6:$I$105)+SUMIF('Denkleştirme'!$A$6:$A$45,A13,'Denkleştirme'!$I$6:$I$45))</f>
      </c>
      <c r="G13" s="14">
        <f>IF(A13="","",270-F13)</f>
      </c>
      <c r="H13" s="8">
        <f>IF(A13="","",IF(F13&gt;270,"270 saat aşıldı","Uygun"))</f>
      </c>
      <c r="I13" s="19"/>
    </row>
    <row r="14" ht="18" customHeight="1" spans="1:9" x14ac:dyDescent="0.25">
      <c r="A14" s="18"/>
      <c r="B14" s="18"/>
      <c r="C14" s="18"/>
      <c r="D14" s="28"/>
      <c r="E14" s="22"/>
      <c r="F14" s="14">
        <f>IF(A14="","",SUMIF('Haftalık Özet'!$A$6:$A$105,A14,'Haftalık Özet'!$I$6:$I$105)+SUMIF('Denkleştirme'!$A$6:$A$45,A14,'Denkleştirme'!$I$6:$I$45))</f>
      </c>
      <c r="G14" s="14">
        <f>IF(A14="","",270-F14)</f>
      </c>
      <c r="H14" s="8">
        <f>IF(A14="","",IF(F14&gt;270,"270 saat aşıldı","Uygun"))</f>
      </c>
      <c r="I14" s="19"/>
    </row>
    <row r="15" ht="18" customHeight="1" spans="1:9" x14ac:dyDescent="0.25">
      <c r="A15" s="18"/>
      <c r="B15" s="18"/>
      <c r="C15" s="18"/>
      <c r="D15" s="28"/>
      <c r="E15" s="22"/>
      <c r="F15" s="14">
        <f>IF(A15="","",SUMIF('Haftalık Özet'!$A$6:$A$105,A15,'Haftalık Özet'!$I$6:$I$105)+SUMIF('Denkleştirme'!$A$6:$A$45,A15,'Denkleştirme'!$I$6:$I$45))</f>
      </c>
      <c r="G15" s="14">
        <f>IF(A15="","",270-F15)</f>
      </c>
      <c r="H15" s="8">
        <f>IF(A15="","",IF(F15&gt;270,"270 saat aşıldı","Uygun"))</f>
      </c>
      <c r="I15" s="19"/>
    </row>
    <row r="16" ht="18" customHeight="1" spans="1:9" x14ac:dyDescent="0.25">
      <c r="A16" s="18"/>
      <c r="B16" s="18"/>
      <c r="C16" s="18"/>
      <c r="D16" s="28"/>
      <c r="E16" s="22"/>
      <c r="F16" s="14">
        <f>IF(A16="","",SUMIF('Haftalık Özet'!$A$6:$A$105,A16,'Haftalık Özet'!$I$6:$I$105)+SUMIF('Denkleştirme'!$A$6:$A$45,A16,'Denkleştirme'!$I$6:$I$45))</f>
      </c>
      <c r="G16" s="14">
        <f>IF(A16="","",270-F16)</f>
      </c>
      <c r="H16" s="8">
        <f>IF(A16="","",IF(F16&gt;270,"270 saat aşıldı","Uygun"))</f>
      </c>
      <c r="I16" s="19"/>
    </row>
    <row r="17" ht="18" customHeight="1" spans="1:9" x14ac:dyDescent="0.25">
      <c r="A17" s="18"/>
      <c r="B17" s="18"/>
      <c r="C17" s="18"/>
      <c r="D17" s="28"/>
      <c r="E17" s="22"/>
      <c r="F17" s="14">
        <f>IF(A17="","",SUMIF('Haftalık Özet'!$A$6:$A$105,A17,'Haftalık Özet'!$I$6:$I$105)+SUMIF('Denkleştirme'!$A$6:$A$45,A17,'Denkleştirme'!$I$6:$I$45))</f>
      </c>
      <c r="G17" s="14">
        <f>IF(A17="","",270-F17)</f>
      </c>
      <c r="H17" s="8">
        <f>IF(A17="","",IF(F17&gt;270,"270 saat aşıldı","Uygun"))</f>
      </c>
      <c r="I17" s="19"/>
    </row>
    <row r="18" ht="18" customHeight="1" spans="1:9" x14ac:dyDescent="0.25">
      <c r="A18" s="18"/>
      <c r="B18" s="18"/>
      <c r="C18" s="18"/>
      <c r="D18" s="28"/>
      <c r="E18" s="22"/>
      <c r="F18" s="14">
        <f>IF(A18="","",SUMIF('Haftalık Özet'!$A$6:$A$105,A18,'Haftalık Özet'!$I$6:$I$105)+SUMIF('Denkleştirme'!$A$6:$A$45,A18,'Denkleştirme'!$I$6:$I$45))</f>
      </c>
      <c r="G18" s="14">
        <f>IF(A18="","",270-F18)</f>
      </c>
      <c r="H18" s="8">
        <f>IF(A18="","",IF(F18&gt;270,"270 saat aşıldı","Uygun"))</f>
      </c>
      <c r="I18" s="19"/>
    </row>
    <row r="19" ht="18" customHeight="1" spans="1:9" x14ac:dyDescent="0.25">
      <c r="A19" s="18"/>
      <c r="B19" s="18"/>
      <c r="C19" s="18"/>
      <c r="D19" s="28"/>
      <c r="E19" s="22"/>
      <c r="F19" s="14">
        <f>IF(A19="","",SUMIF('Haftalık Özet'!$A$6:$A$105,A19,'Haftalık Özet'!$I$6:$I$105)+SUMIF('Denkleştirme'!$A$6:$A$45,A19,'Denkleştirme'!$I$6:$I$45))</f>
      </c>
      <c r="G19" s="14">
        <f>IF(A19="","",270-F19)</f>
      </c>
      <c r="H19" s="8">
        <f>IF(A19="","",IF(F19&gt;270,"270 saat aşıldı","Uygun"))</f>
      </c>
      <c r="I19" s="19"/>
    </row>
    <row r="20" ht="18" customHeight="1" spans="1:9" x14ac:dyDescent="0.25">
      <c r="A20" s="18"/>
      <c r="B20" s="18"/>
      <c r="C20" s="18"/>
      <c r="D20" s="28"/>
      <c r="E20" s="22"/>
      <c r="F20" s="14">
        <f>IF(A20="","",SUMIF('Haftalık Özet'!$A$6:$A$105,A20,'Haftalık Özet'!$I$6:$I$105)+SUMIF('Denkleştirme'!$A$6:$A$45,A20,'Denkleştirme'!$I$6:$I$45))</f>
      </c>
      <c r="G20" s="14">
        <f>IF(A20="","",270-F20)</f>
      </c>
      <c r="H20" s="8">
        <f>IF(A20="","",IF(F20&gt;270,"270 saat aşıldı","Uygun"))</f>
      </c>
      <c r="I20" s="19"/>
    </row>
    <row r="21" ht="18" customHeight="1" spans="1:9" x14ac:dyDescent="0.25">
      <c r="A21" s="18"/>
      <c r="B21" s="18"/>
      <c r="C21" s="18"/>
      <c r="D21" s="28"/>
      <c r="E21" s="22"/>
      <c r="F21" s="14">
        <f>IF(A21="","",SUMIF('Haftalık Özet'!$A$6:$A$105,A21,'Haftalık Özet'!$I$6:$I$105)+SUMIF('Denkleştirme'!$A$6:$A$45,A21,'Denkleştirme'!$I$6:$I$45))</f>
      </c>
      <c r="G21" s="14">
        <f>IF(A21="","",270-F21)</f>
      </c>
      <c r="H21" s="8">
        <f>IF(A21="","",IF(F21&gt;270,"270 saat aşıldı","Uygun"))</f>
      </c>
      <c r="I21" s="19"/>
    </row>
    <row r="22" ht="18" customHeight="1" spans="1:9" x14ac:dyDescent="0.25">
      <c r="A22" s="18"/>
      <c r="B22" s="18"/>
      <c r="C22" s="18"/>
      <c r="D22" s="28"/>
      <c r="E22" s="22"/>
      <c r="F22" s="14">
        <f>IF(A22="","",SUMIF('Haftalık Özet'!$A$6:$A$105,A22,'Haftalık Özet'!$I$6:$I$105)+SUMIF('Denkleştirme'!$A$6:$A$45,A22,'Denkleştirme'!$I$6:$I$45))</f>
      </c>
      <c r="G22" s="14">
        <f>IF(A22="","",270-F22)</f>
      </c>
      <c r="H22" s="8">
        <f>IF(A22="","",IF(F22&gt;270,"270 saat aşıldı","Uygun"))</f>
      </c>
      <c r="I22" s="19"/>
    </row>
    <row r="23" ht="18" customHeight="1" spans="1:9" x14ac:dyDescent="0.25">
      <c r="A23" s="18"/>
      <c r="B23" s="18"/>
      <c r="C23" s="18"/>
      <c r="D23" s="28"/>
      <c r="E23" s="22"/>
      <c r="F23" s="14">
        <f>IF(A23="","",SUMIF('Haftalık Özet'!$A$6:$A$105,A23,'Haftalık Özet'!$I$6:$I$105)+SUMIF('Denkleştirme'!$A$6:$A$45,A23,'Denkleştirme'!$I$6:$I$45))</f>
      </c>
      <c r="G23" s="14">
        <f>IF(A23="","",270-F23)</f>
      </c>
      <c r="H23" s="8">
        <f>IF(A23="","",IF(F23&gt;270,"270 saat aşıldı","Uygun"))</f>
      </c>
      <c r="I23" s="19"/>
    </row>
    <row r="24" ht="18" customHeight="1" spans="1:9" x14ac:dyDescent="0.25">
      <c r="A24" s="18"/>
      <c r="B24" s="18"/>
      <c r="C24" s="18"/>
      <c r="D24" s="28"/>
      <c r="E24" s="22"/>
      <c r="F24" s="14">
        <f>IF(A24="","",SUMIF('Haftalık Özet'!$A$6:$A$105,A24,'Haftalık Özet'!$I$6:$I$105)+SUMIF('Denkleştirme'!$A$6:$A$45,A24,'Denkleştirme'!$I$6:$I$45))</f>
      </c>
      <c r="G24" s="14">
        <f>IF(A24="","",270-F24)</f>
      </c>
      <c r="H24" s="8">
        <f>IF(A24="","",IF(F24&gt;270,"270 saat aşıldı","Uygun"))</f>
      </c>
      <c r="I24" s="19"/>
    </row>
    <row r="25" ht="18" customHeight="1" spans="1:9" x14ac:dyDescent="0.25">
      <c r="A25" s="18"/>
      <c r="B25" s="18"/>
      <c r="C25" s="18"/>
      <c r="D25" s="28"/>
      <c r="E25" s="22"/>
      <c r="F25" s="14">
        <f>IF(A25="","",SUMIF('Haftalık Özet'!$A$6:$A$105,A25,'Haftalık Özet'!$I$6:$I$105)+SUMIF('Denkleştirme'!$A$6:$A$45,A25,'Denkleştirme'!$I$6:$I$45))</f>
      </c>
      <c r="G25" s="14">
        <f>IF(A25="","",270-F25)</f>
      </c>
      <c r="H25" s="8">
        <f>IF(A25="","",IF(F25&gt;270,"270 saat aşıldı","Uygun"))</f>
      </c>
      <c r="I25" s="19"/>
    </row>
    <row r="26" ht="18" customHeight="1" spans="1:9" x14ac:dyDescent="0.25">
      <c r="A26" s="18"/>
      <c r="B26" s="18"/>
      <c r="C26" s="18"/>
      <c r="D26" s="28"/>
      <c r="E26" s="22"/>
      <c r="F26" s="14">
        <f>IF(A26="","",SUMIF('Haftalık Özet'!$A$6:$A$105,A26,'Haftalık Özet'!$I$6:$I$105)+SUMIF('Denkleştirme'!$A$6:$A$45,A26,'Denkleştirme'!$I$6:$I$45))</f>
      </c>
      <c r="G26" s="14">
        <f>IF(A26="","",270-F26)</f>
      </c>
      <c r="H26" s="8">
        <f>IF(A26="","",IF(F26&gt;270,"270 saat aşıldı","Uygun"))</f>
      </c>
      <c r="I26" s="19"/>
    </row>
    <row r="27" ht="18" customHeight="1" spans="1:9" x14ac:dyDescent="0.25">
      <c r="A27" s="18"/>
      <c r="B27" s="18"/>
      <c r="C27" s="18"/>
      <c r="D27" s="28"/>
      <c r="E27" s="22"/>
      <c r="F27" s="14">
        <f>IF(A27="","",SUMIF('Haftalık Özet'!$A$6:$A$105,A27,'Haftalık Özet'!$I$6:$I$105)+SUMIF('Denkleştirme'!$A$6:$A$45,A27,'Denkleştirme'!$I$6:$I$45))</f>
      </c>
      <c r="G27" s="14">
        <f>IF(A27="","",270-F27)</f>
      </c>
      <c r="H27" s="8">
        <f>IF(A27="","",IF(F27&gt;270,"270 saat aşıldı","Uygun"))</f>
      </c>
      <c r="I27" s="19"/>
    </row>
    <row r="28" ht="18" customHeight="1" spans="1:9" x14ac:dyDescent="0.25">
      <c r="A28" s="18"/>
      <c r="B28" s="18"/>
      <c r="C28" s="18"/>
      <c r="D28" s="28"/>
      <c r="E28" s="22"/>
      <c r="F28" s="14">
        <f>IF(A28="","",SUMIF('Haftalık Özet'!$A$6:$A$105,A28,'Haftalık Özet'!$I$6:$I$105)+SUMIF('Denkleştirme'!$A$6:$A$45,A28,'Denkleştirme'!$I$6:$I$45))</f>
      </c>
      <c r="G28" s="14">
        <f>IF(A28="","",270-F28)</f>
      </c>
      <c r="H28" s="8">
        <f>IF(A28="","",IF(F28&gt;270,"270 saat aşıldı","Uygun"))</f>
      </c>
      <c r="I28" s="19"/>
    </row>
    <row r="29" ht="18" customHeight="1" spans="1:9" x14ac:dyDescent="0.25">
      <c r="A29" s="18"/>
      <c r="B29" s="18"/>
      <c r="C29" s="18"/>
      <c r="D29" s="28"/>
      <c r="E29" s="22"/>
      <c r="F29" s="14">
        <f>IF(A29="","",SUMIF('Haftalık Özet'!$A$6:$A$105,A29,'Haftalık Özet'!$I$6:$I$105)+SUMIF('Denkleştirme'!$A$6:$A$45,A29,'Denkleştirme'!$I$6:$I$45))</f>
      </c>
      <c r="G29" s="14">
        <f>IF(A29="","",270-F29)</f>
      </c>
      <c r="H29" s="8">
        <f>IF(A29="","",IF(F29&gt;270,"270 saat aşıldı","Uygun"))</f>
      </c>
      <c r="I29" s="19"/>
    </row>
    <row r="30" ht="18" customHeight="1" spans="1:9" x14ac:dyDescent="0.25">
      <c r="A30" s="18"/>
      <c r="B30" s="18"/>
      <c r="C30" s="18"/>
      <c r="D30" s="28"/>
      <c r="E30" s="22"/>
      <c r="F30" s="14">
        <f>IF(A30="","",SUMIF('Haftalık Özet'!$A$6:$A$105,A30,'Haftalık Özet'!$I$6:$I$105)+SUMIF('Denkleştirme'!$A$6:$A$45,A30,'Denkleştirme'!$I$6:$I$45))</f>
      </c>
      <c r="G30" s="14">
        <f>IF(A30="","",270-F30)</f>
      </c>
      <c r="H30" s="8">
        <f>IF(A30="","",IF(F30&gt;270,"270 saat aşıldı","Uygun"))</f>
      </c>
      <c r="I30" s="19"/>
    </row>
    <row r="31" ht="18" customHeight="1" spans="1:9" x14ac:dyDescent="0.25">
      <c r="A31" s="18"/>
      <c r="B31" s="18"/>
      <c r="C31" s="18"/>
      <c r="D31" s="28"/>
      <c r="E31" s="22"/>
      <c r="F31" s="14">
        <f>IF(A31="","",SUMIF('Haftalık Özet'!$A$6:$A$105,A31,'Haftalık Özet'!$I$6:$I$105)+SUMIF('Denkleştirme'!$A$6:$A$45,A31,'Denkleştirme'!$I$6:$I$45))</f>
      </c>
      <c r="G31" s="14">
        <f>IF(A31="","",270-F31)</f>
      </c>
      <c r="H31" s="8">
        <f>IF(A31="","",IF(F31&gt;270,"270 saat aşıldı","Uygun"))</f>
      </c>
      <c r="I31" s="19"/>
    </row>
    <row r="32" ht="18" customHeight="1" spans="1:9" x14ac:dyDescent="0.25">
      <c r="A32" s="18"/>
      <c r="B32" s="18"/>
      <c r="C32" s="18"/>
      <c r="D32" s="28"/>
      <c r="E32" s="22"/>
      <c r="F32" s="14">
        <f>IF(A32="","",SUMIF('Haftalık Özet'!$A$6:$A$105,A32,'Haftalık Özet'!$I$6:$I$105)+SUMIF('Denkleştirme'!$A$6:$A$45,A32,'Denkleştirme'!$I$6:$I$45))</f>
      </c>
      <c r="G32" s="14">
        <f>IF(A32="","",270-F32)</f>
      </c>
      <c r="H32" s="8">
        <f>IF(A32="","",IF(F32&gt;270,"270 saat aşıldı","Uygun"))</f>
      </c>
      <c r="I32" s="19"/>
    </row>
    <row r="33" ht="18" customHeight="1" spans="1:9" x14ac:dyDescent="0.25">
      <c r="A33" s="18"/>
      <c r="B33" s="18"/>
      <c r="C33" s="18"/>
      <c r="D33" s="28"/>
      <c r="E33" s="22"/>
      <c r="F33" s="14">
        <f>IF(A33="","",SUMIF('Haftalık Özet'!$A$6:$A$105,A33,'Haftalık Özet'!$I$6:$I$105)+SUMIF('Denkleştirme'!$A$6:$A$45,A33,'Denkleştirme'!$I$6:$I$45))</f>
      </c>
      <c r="G33" s="14">
        <f>IF(A33="","",270-F33)</f>
      </c>
      <c r="H33" s="8">
        <f>IF(A33="","",IF(F33&gt;270,"270 saat aşıldı","Uygun"))</f>
      </c>
      <c r="I33" s="19"/>
    </row>
    <row r="34" ht="18" customHeight="1" spans="1:9" x14ac:dyDescent="0.25">
      <c r="A34" s="18"/>
      <c r="B34" s="18"/>
      <c r="C34" s="18"/>
      <c r="D34" s="28"/>
      <c r="E34" s="22"/>
      <c r="F34" s="14">
        <f>IF(A34="","",SUMIF('Haftalık Özet'!$A$6:$A$105,A34,'Haftalık Özet'!$I$6:$I$105)+SUMIF('Denkleştirme'!$A$6:$A$45,A34,'Denkleştirme'!$I$6:$I$45))</f>
      </c>
      <c r="G34" s="14">
        <f>IF(A34="","",270-F34)</f>
      </c>
      <c r="H34" s="8">
        <f>IF(A34="","",IF(F34&gt;270,"270 saat aşıldı","Uygun"))</f>
      </c>
      <c r="I34" s="19"/>
    </row>
    <row r="35" ht="18" customHeight="1" spans="1:9" x14ac:dyDescent="0.25">
      <c r="A35" s="18"/>
      <c r="B35" s="18"/>
      <c r="C35" s="18"/>
      <c r="D35" s="28"/>
      <c r="E35" s="22"/>
      <c r="F35" s="14">
        <f>IF(A35="","",SUMIF('Haftalık Özet'!$A$6:$A$105,A35,'Haftalık Özet'!$I$6:$I$105)+SUMIF('Denkleştirme'!$A$6:$A$45,A35,'Denkleştirme'!$I$6:$I$45))</f>
      </c>
      <c r="G35" s="14">
        <f>IF(A35="","",270-F35)</f>
      </c>
      <c r="H35" s="8">
        <f>IF(A35="","",IF(F35&gt;270,"270 saat aşıldı","Uygun"))</f>
      </c>
      <c r="I35" s="19"/>
    </row>
    <row r="36" ht="18" customHeight="1" spans="1:9" x14ac:dyDescent="0.25">
      <c r="A36" s="18"/>
      <c r="B36" s="18"/>
      <c r="C36" s="18"/>
      <c r="D36" s="28"/>
      <c r="E36" s="22"/>
      <c r="F36" s="14">
        <f>IF(A36="","",SUMIF('Haftalık Özet'!$A$6:$A$105,A36,'Haftalık Özet'!$I$6:$I$105)+SUMIF('Denkleştirme'!$A$6:$A$45,A36,'Denkleştirme'!$I$6:$I$45))</f>
      </c>
      <c r="G36" s="14">
        <f>IF(A36="","",270-F36)</f>
      </c>
      <c r="H36" s="8">
        <f>IF(A36="","",IF(F36&gt;270,"270 saat aşıldı","Uygun"))</f>
      </c>
      <c r="I36" s="19"/>
    </row>
    <row r="37" ht="18" customHeight="1" spans="1:9" x14ac:dyDescent="0.25">
      <c r="A37" s="18"/>
      <c r="B37" s="18"/>
      <c r="C37" s="18"/>
      <c r="D37" s="28"/>
      <c r="E37" s="22"/>
      <c r="F37" s="14">
        <f>IF(A37="","",SUMIF('Haftalık Özet'!$A$6:$A$105,A37,'Haftalık Özet'!$I$6:$I$105)+SUMIF('Denkleştirme'!$A$6:$A$45,A37,'Denkleştirme'!$I$6:$I$45))</f>
      </c>
      <c r="G37" s="14">
        <f>IF(A37="","",270-F37)</f>
      </c>
      <c r="H37" s="8">
        <f>IF(A37="","",IF(F37&gt;270,"270 saat aşıldı","Uygun"))</f>
      </c>
      <c r="I37" s="19"/>
    </row>
    <row r="38" ht="18" customHeight="1" spans="1:9" x14ac:dyDescent="0.25">
      <c r="A38" s="18"/>
      <c r="B38" s="18"/>
      <c r="C38" s="18"/>
      <c r="D38" s="28"/>
      <c r="E38" s="22"/>
      <c r="F38" s="14">
        <f>IF(A38="","",SUMIF('Haftalık Özet'!$A$6:$A$105,A38,'Haftalık Özet'!$I$6:$I$105)+SUMIF('Denkleştirme'!$A$6:$A$45,A38,'Denkleştirme'!$I$6:$I$45))</f>
      </c>
      <c r="G38" s="14">
        <f>IF(A38="","",270-F38)</f>
      </c>
      <c r="H38" s="8">
        <f>IF(A38="","",IF(F38&gt;270,"270 saat aşıldı","Uygun"))</f>
      </c>
      <c r="I38" s="19"/>
    </row>
    <row r="39" ht="18" customHeight="1" spans="1:9" x14ac:dyDescent="0.25">
      <c r="A39" s="18"/>
      <c r="B39" s="18"/>
      <c r="C39" s="18"/>
      <c r="D39" s="28"/>
      <c r="E39" s="22"/>
      <c r="F39" s="14">
        <f>IF(A39="","",SUMIF('Haftalık Özet'!$A$6:$A$105,A39,'Haftalık Özet'!$I$6:$I$105)+SUMIF('Denkleştirme'!$A$6:$A$45,A39,'Denkleştirme'!$I$6:$I$45))</f>
      </c>
      <c r="G39" s="14">
        <f>IF(A39="","",270-F39)</f>
      </c>
      <c r="H39" s="8">
        <f>IF(A39="","",IF(F39&gt;270,"270 saat aşıldı","Uygun"))</f>
      </c>
      <c r="I39" s="19"/>
    </row>
    <row r="40" ht="18" customHeight="1" spans="1:9" x14ac:dyDescent="0.25">
      <c r="A40" s="18"/>
      <c r="B40" s="18"/>
      <c r="C40" s="18"/>
      <c r="D40" s="28"/>
      <c r="E40" s="22"/>
      <c r="F40" s="14">
        <f>IF(A40="","",SUMIF('Haftalık Özet'!$A$6:$A$105,A40,'Haftalık Özet'!$I$6:$I$105)+SUMIF('Denkleştirme'!$A$6:$A$45,A40,'Denkleştirme'!$I$6:$I$45))</f>
      </c>
      <c r="G40" s="14">
        <f>IF(A40="","",270-F40)</f>
      </c>
      <c r="H40" s="8">
        <f>IF(A40="","",IF(F40&gt;270,"270 saat aşıldı","Uygun"))</f>
      </c>
      <c r="I40" s="19"/>
    </row>
    <row r="41" ht="18" customHeight="1" spans="1:9" x14ac:dyDescent="0.25">
      <c r="A41" s="18"/>
      <c r="B41" s="18"/>
      <c r="C41" s="18"/>
      <c r="D41" s="28"/>
      <c r="E41" s="22"/>
      <c r="F41" s="14">
        <f>IF(A41="","",SUMIF('Haftalık Özet'!$A$6:$A$105,A41,'Haftalık Özet'!$I$6:$I$105)+SUMIF('Denkleştirme'!$A$6:$A$45,A41,'Denkleştirme'!$I$6:$I$45))</f>
      </c>
      <c r="G41" s="14">
        <f>IF(A41="","",270-F41)</f>
      </c>
      <c r="H41" s="8">
        <f>IF(A41="","",IF(F41&gt;270,"270 saat aşıldı","Uygun"))</f>
      </c>
      <c r="I41" s="19"/>
    </row>
    <row r="42" ht="18" customHeight="1" spans="1:9" x14ac:dyDescent="0.25">
      <c r="A42" s="18"/>
      <c r="B42" s="18"/>
      <c r="C42" s="18"/>
      <c r="D42" s="28"/>
      <c r="E42" s="22"/>
      <c r="F42" s="14">
        <f>IF(A42="","",SUMIF('Haftalık Özet'!$A$6:$A$105,A42,'Haftalık Özet'!$I$6:$I$105)+SUMIF('Denkleştirme'!$A$6:$A$45,A42,'Denkleştirme'!$I$6:$I$45))</f>
      </c>
      <c r="G42" s="14">
        <f>IF(A42="","",270-F42)</f>
      </c>
      <c r="H42" s="8">
        <f>IF(A42="","",IF(F42&gt;270,"270 saat aşıldı","Uygun"))</f>
      </c>
      <c r="I42" s="19"/>
    </row>
    <row r="43" ht="18" customHeight="1" spans="1:9" x14ac:dyDescent="0.25">
      <c r="A43" s="18"/>
      <c r="B43" s="18"/>
      <c r="C43" s="18"/>
      <c r="D43" s="28"/>
      <c r="E43" s="22"/>
      <c r="F43" s="14">
        <f>IF(A43="","",SUMIF('Haftalık Özet'!$A$6:$A$105,A43,'Haftalık Özet'!$I$6:$I$105)+SUMIF('Denkleştirme'!$A$6:$A$45,A43,'Denkleştirme'!$I$6:$I$45))</f>
      </c>
      <c r="G43" s="14">
        <f>IF(A43="","",270-F43)</f>
      </c>
      <c r="H43" s="8">
        <f>IF(A43="","",IF(F43&gt;270,"270 saat aşıldı","Uygun"))</f>
      </c>
      <c r="I43" s="19"/>
    </row>
    <row r="44" ht="18" customHeight="1" spans="1:9" x14ac:dyDescent="0.25">
      <c r="A44" s="18"/>
      <c r="B44" s="18"/>
      <c r="C44" s="18"/>
      <c r="D44" s="28"/>
      <c r="E44" s="22"/>
      <c r="F44" s="14">
        <f>IF(A44="","",SUMIF('Haftalık Özet'!$A$6:$A$105,A44,'Haftalık Özet'!$I$6:$I$105)+SUMIF('Denkleştirme'!$A$6:$A$45,A44,'Denkleştirme'!$I$6:$I$45))</f>
      </c>
      <c r="G44" s="14">
        <f>IF(A44="","",270-F44)</f>
      </c>
      <c r="H44" s="8">
        <f>IF(A44="","",IF(F44&gt;270,"270 saat aşıldı","Uygun"))</f>
      </c>
      <c r="I44" s="19"/>
    </row>
    <row r="45" ht="18" customHeight="1" spans="1:9" x14ac:dyDescent="0.25">
      <c r="A45" s="18"/>
      <c r="B45" s="18"/>
      <c r="C45" s="18"/>
      <c r="D45" s="28"/>
      <c r="E45" s="22"/>
      <c r="F45" s="14">
        <f>IF(A45="","",SUMIF('Haftalık Özet'!$A$6:$A$105,A45,'Haftalık Özet'!$I$6:$I$105)+SUMIF('Denkleştirme'!$A$6:$A$45,A45,'Denkleştirme'!$I$6:$I$45))</f>
      </c>
      <c r="G45" s="14">
        <f>IF(A45="","",270-F45)</f>
      </c>
      <c r="H45" s="8">
        <f>IF(A45="","",IF(F45&gt;270,"270 saat aşıldı","Uygun"))</f>
      </c>
      <c r="I45" s="19"/>
    </row>
  </sheetData>
  <autoFilter ref="A5:I5"/>
  <conditionalFormatting sqref="H6:H45">
    <cfRule type="cellIs" dxfId="13" priority="1" operator="equal">
      <formula>"270 saat aşıldı"</formula>
    </cfRule>
  </conditionalFormatting>
  <conditionalFormatting sqref="H6:H45">
    <cfRule type="cellIs" dxfId="14" priority="1" operator="equal">
      <formula>"Uygun"</formula>
    </cfRule>
  </conditionalFormatting>
  <dataValidations count="4">
    <dataValidation type="list" allowBlank="1" showErrorMessage="1" errorTitle="Geçersiz değer" error="Listeden seçin: Evet, Hayır" sqref="E10:E45">
      <formula1>"Evet,Hayır"</formula1>
    </dataValidation>
    <dataValidation type="list" allowBlank="1" showErrorMessage="1" errorTitle="Geçersiz değer" error="Listeden seçin: Evet, Hayır" sqref="E6:E45">
      <formula1>"Evet,Hayır"</formula1>
    </dataValidation>
    <dataValidation type="date" operator="greaterThan" allowBlank="1" showErrorMessage="1" error="Geçerli bir tarih girin (GG.AA.YYYY)." sqref="I10:I45">
      <formula1>18264</formula1>
    </dataValidation>
    <dataValidation type="date" operator="greaterThan" allowBlank="1" showErrorMessage="1" error="Geçerli bir tarih girin (GG.AA.YYYY)." sqref="I6:I4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58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9" t="s">
        <v>59</v>
      </c>
    </row>
    <row r="6" ht="20" customHeight="1" spans="2:4" x14ac:dyDescent="0.25">
      <c r="B6" s="30" t="s">
        <v>60</v>
      </c>
      <c r="C6" s="31" t="s">
        <v>61</v>
      </c>
    </row>
    <row r="7" ht="20" customHeight="1" spans="2:4" x14ac:dyDescent="0.25">
      <c r="B7" s="30" t="s">
        <v>62</v>
      </c>
      <c r="C7" s="31" t="s">
        <v>63</v>
      </c>
    </row>
    <row r="8" ht="24" customHeight="1" spans="2:2" x14ac:dyDescent="0.25">
      <c r="B8" s="29" t="s">
        <v>64</v>
      </c>
    </row>
    <row r="9" ht="20" customHeight="1" spans="2:4" x14ac:dyDescent="0.25">
      <c r="B9" s="30" t="s">
        <v>65</v>
      </c>
      <c r="C9" s="32">
        <f>COUNTA('Günlük Kayıt'!$B$6:$B$305)</f>
      </c>
    </row>
    <row r="10" ht="20" customHeight="1" spans="2:4" x14ac:dyDescent="0.25">
      <c r="B10" s="30" t="s">
        <v>66</v>
      </c>
      <c r="C10" s="32">
        <f>COUNTIF('Günlük Kayıt'!$N$6:$N$305,"Eksik ara")</f>
      </c>
      <c r="D10" s="33" t="s">
        <v>67</v>
      </c>
    </row>
    <row r="11" ht="20" customHeight="1" spans="2:4" x14ac:dyDescent="0.25">
      <c r="B11" s="30" t="s">
        <v>68</v>
      </c>
      <c r="C11" s="32">
        <f>COUNTIF('Günlük Kayıt'!$P$6:$P$305,"11 saat aşıldı")</f>
      </c>
      <c r="D11" s="33" t="s">
        <v>69</v>
      </c>
    </row>
    <row r="12" ht="20" customHeight="1" spans="2:4" x14ac:dyDescent="0.25">
      <c r="B12" s="30" t="s">
        <v>70</v>
      </c>
      <c r="C12" s="32">
        <f>COUNTIF('Günlük Kayıt'!$P$6:$P$305,"Gece 7,5 saat aşıldı")</f>
      </c>
      <c r="D12" s="33" t="s">
        <v>71</v>
      </c>
    </row>
    <row r="13" ht="20" customHeight="1" spans="2:4" x14ac:dyDescent="0.25">
      <c r="B13" s="30" t="s">
        <v>72</v>
      </c>
      <c r="C13" s="32">
        <f>COUNTIF('Günlük Kayıt'!$P$6:$P$305,"11 saatten az dinlenme")</f>
      </c>
      <c r="D13" s="33" t="s">
        <v>73</v>
      </c>
    </row>
    <row r="14" ht="24" customHeight="1" spans="2:2" x14ac:dyDescent="0.25">
      <c r="B14" s="29" t="s">
        <v>74</v>
      </c>
    </row>
    <row r="15" ht="20" customHeight="1" spans="2:4" x14ac:dyDescent="0.25">
      <c r="B15" s="30" t="s">
        <v>75</v>
      </c>
      <c r="C15" s="32">
        <f>COUNTIF('Haftalık Özet'!$J$6:$J$105,"Fazla çalışma var")</f>
      </c>
    </row>
    <row r="16" ht="20" customHeight="1" spans="2:4" x14ac:dyDescent="0.25">
      <c r="B16" s="30" t="s">
        <v>76</v>
      </c>
      <c r="C16" s="32">
        <f>COUNTIF('Haftalık Özet'!$J$6:$J$105,"Hafta tatili verilmemiş")</f>
      </c>
      <c r="D16" s="33" t="s">
        <v>77</v>
      </c>
    </row>
    <row r="17" ht="20" customHeight="1" spans="2:4" x14ac:dyDescent="0.25">
      <c r="B17" s="30" t="s">
        <v>78</v>
      </c>
      <c r="C17" s="34">
        <f>SUM('Haftalık Özet'!$H$6:$H$105)</f>
      </c>
      <c r="D17" s="33" t="s">
        <v>79</v>
      </c>
    </row>
    <row r="18" ht="20" customHeight="1" spans="2:4" x14ac:dyDescent="0.25">
      <c r="B18" s="30" t="s">
        <v>80</v>
      </c>
      <c r="C18" s="34">
        <f>SUM('Haftalık Özet'!$I$6:$I$105)</f>
      </c>
      <c r="D18" s="33" t="s">
        <v>81</v>
      </c>
    </row>
    <row r="19" ht="20" customHeight="1" spans="2:4" x14ac:dyDescent="0.25">
      <c r="B19" s="30" t="s">
        <v>82</v>
      </c>
      <c r="C19" s="34">
        <f>SUM('Denkleştirme'!$I$6:$I$45)</f>
      </c>
    </row>
    <row r="20" ht="24" customHeight="1" spans="2:2" x14ac:dyDescent="0.25">
      <c r="B20" s="29" t="s">
        <v>83</v>
      </c>
    </row>
    <row r="21" ht="20" customHeight="1" spans="2:4" x14ac:dyDescent="0.25">
      <c r="B21" s="30" t="s">
        <v>84</v>
      </c>
      <c r="C21" s="32">
        <f>COUNTIF('Çalışanlar'!$H$6:$H$45,"270 saat aşıldı")</f>
      </c>
      <c r="D21" s="33" t="s">
        <v>85</v>
      </c>
    </row>
    <row r="22" ht="24" customHeight="1" spans="2:2" x14ac:dyDescent="0.25">
      <c r="B22" s="29" t="s">
        <v>86</v>
      </c>
    </row>
    <row r="23" ht="20" customHeight="1" spans="2:4" x14ac:dyDescent="0.25">
      <c r="B23" s="30" t="s">
        <v>87</v>
      </c>
      <c r="C23" s="31" t="s">
        <v>88</v>
      </c>
    </row>
    <row r="24" ht="20" customHeight="1" spans="2:4" x14ac:dyDescent="0.25">
      <c r="B24" s="30" t="s">
        <v>89</v>
      </c>
      <c r="C24" s="31" t="s">
        <v>88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90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35" t="s">
        <v>91</v>
      </c>
    </row>
    <row r="7" ht="22" customHeight="1" spans="2:2" x14ac:dyDescent="0.25">
      <c r="B7" s="36" t="s">
        <v>92</v>
      </c>
    </row>
    <row r="8" ht="30" customHeight="1" spans="2:2" x14ac:dyDescent="0.25">
      <c r="B8" s="35" t="s">
        <v>93</v>
      </c>
    </row>
    <row r="9" ht="45" customHeight="1" spans="2:2" x14ac:dyDescent="0.25">
      <c r="B9" s="35" t="s">
        <v>94</v>
      </c>
    </row>
    <row r="10" ht="30" customHeight="1" spans="2:2" x14ac:dyDescent="0.25">
      <c r="B10" s="35" t="s">
        <v>95</v>
      </c>
    </row>
    <row r="11" ht="60" customHeight="1" spans="2:2" x14ac:dyDescent="0.25">
      <c r="B11" s="35" t="s">
        <v>96</v>
      </c>
    </row>
    <row r="12" ht="45" customHeight="1" spans="2:2" x14ac:dyDescent="0.25">
      <c r="B12" s="35" t="s">
        <v>97</v>
      </c>
    </row>
    <row r="13" ht="45" customHeight="1" spans="2:2" x14ac:dyDescent="0.25">
      <c r="B13" s="35" t="s">
        <v>98</v>
      </c>
    </row>
    <row r="14" ht="30" customHeight="1" spans="2:2" x14ac:dyDescent="0.25">
      <c r="B14" s="35" t="s">
        <v>99</v>
      </c>
    </row>
    <row r="15" ht="30" customHeight="1" spans="2:2" x14ac:dyDescent="0.25">
      <c r="B15" s="35" t="s">
        <v>100</v>
      </c>
    </row>
    <row r="16" ht="18" customHeight="1" spans="2:2" x14ac:dyDescent="0.25">
      <c r="B16" s="35" t="s">
        <v>101</v>
      </c>
    </row>
    <row r="17" ht="8" customHeight="1" spans="2:2" x14ac:dyDescent="0.25">
      <c r="B17" s="35" t="s">
        <v>102</v>
      </c>
    </row>
    <row r="18" ht="30" customHeight="1" spans="2:2" x14ac:dyDescent="0.25">
      <c r="B18" s="37" t="s">
        <v>103</v>
      </c>
    </row>
    <row r="20" ht="20" customHeight="1" spans="2:2" x14ac:dyDescent="0.25">
      <c r="B20" s="38" t="s">
        <v>104</v>
      </c>
    </row>
    <row r="21" ht="30" customHeight="1" spans="2:2" x14ac:dyDescent="0.25">
      <c r="B21" s="35" t="s">
        <v>105</v>
      </c>
    </row>
    <row r="23" ht="18" customHeight="1" spans="2:2" x14ac:dyDescent="0.25">
      <c r="B23" s="39" t="s">
        <v>106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Günlük Kayıt</vt:lpstr>
      <vt:lpstr>Haftalık Özet</vt:lpstr>
      <vt:lpstr>Denkleştirme</vt:lpstr>
      <vt:lpstr>Çalışanlar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Haftalık Çalışma Süresi Takip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