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Aylık Takip" state="visible" r:id="rId4"/>
    <sheet sheetId="2" name="Çalışanlar" state="visible" r:id="rId5"/>
    <sheet sheetId="3" name="Yıllık Takip" state="visible" r:id="rId6"/>
    <sheet sheetId="4" name="Serbest Zaman" state="visible" r:id="rId7"/>
    <sheet sheetId="5" name="Özet" state="visible" r:id="rId8"/>
    <sheet sheetId="6" name="Nasıl Kullanılır" state="visible" r:id="rId9"/>
  </sheets>
  <definedNames>
    <definedName name="_xlnm.Print_Titles" localSheetId="0">'Aylık Takip'!$5:$5</definedName>
    <definedName name="_xlnm.Print_Titles" localSheetId="1">'Çalışanlar'!$5:$5</definedName>
    <definedName name="_xlnm.Print_Titles" localSheetId="2">'Yıllık Takip'!$5:$5</definedName>
    <definedName name="_xlnm.Print_Titles" localSheetId="3">'Serbest Zaman'!$5:$5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E5" authorId="0">
      <text>
        <r>
          <t>Çalışanlar sayfasındaki 'Fazla Çalışma Engeli' bilgisi</t>
        </r>
      </text>
    </comment>
    <comment ref="F5" authorId="0">
      <text>
        <r>
          <t>Bu gün yapılan fazla saat (ör. 2 veya 1,5)</t>
        </r>
      </text>
    </comment>
    <comment ref="G5" authorId="0">
      <text>
        <r>
          <t>Bu gün yapılan fazla saat (ör. 2 veya 1,5)</t>
        </r>
      </text>
    </comment>
    <comment ref="H5" authorId="0">
      <text>
        <r>
          <t>Bu gün yapılan fazla saat (ör. 2 veya 1,5)</t>
        </r>
      </text>
    </comment>
    <comment ref="I5" authorId="0">
      <text>
        <r>
          <t>Bu gün yapılan fazla saat (ör. 2 veya 1,5)</t>
        </r>
      </text>
    </comment>
    <comment ref="J5" authorId="0">
      <text>
        <r>
          <t>Bu gün yapılan fazla saat (ör. 2 veya 1,5)</t>
        </r>
      </text>
    </comment>
    <comment ref="K5" authorId="0">
      <text>
        <r>
          <t>Bu gün yapılan fazla saat (ör. 2 veya 1,5)</t>
        </r>
      </text>
    </comment>
    <comment ref="L5" authorId="0">
      <text>
        <r>
          <t>Bu gün yapılan fazla saat (ör. 2 veya 1,5)</t>
        </r>
      </text>
    </comment>
    <comment ref="M5" authorId="0">
      <text>
        <r>
          <t>Bu gün yapılan fazla saat (ör. 2 veya 1,5)</t>
        </r>
      </text>
    </comment>
    <comment ref="N5" authorId="0">
      <text>
        <r>
          <t>Bu gün yapılan fazla saat (ör. 2 veya 1,5)</t>
        </r>
      </text>
    </comment>
    <comment ref="O5" authorId="0">
      <text>
        <r>
          <t>Bu gün yapılan fazla saat (ör. 2 veya 1,5)</t>
        </r>
      </text>
    </comment>
    <comment ref="P5" authorId="0">
      <text>
        <r>
          <t>Bu gün yapılan fazla saat (ör. 2 veya 1,5)</t>
        </r>
      </text>
    </comment>
    <comment ref="Q5" authorId="0">
      <text>
        <r>
          <t>Bu gün yapılan fazla saat (ör. 2 veya 1,5)</t>
        </r>
      </text>
    </comment>
    <comment ref="R5" authorId="0">
      <text>
        <r>
          <t>Bu gün yapılan fazla saat (ör. 2 veya 1,5)</t>
        </r>
      </text>
    </comment>
    <comment ref="S5" authorId="0">
      <text>
        <r>
          <t>Bu gün yapılan fazla saat (ör. 2 veya 1,5)</t>
        </r>
      </text>
    </comment>
    <comment ref="T5" authorId="0">
      <text>
        <r>
          <t>Bu gün yapılan fazla saat (ör. 2 veya 1,5)</t>
        </r>
      </text>
    </comment>
    <comment ref="U5" authorId="0">
      <text>
        <r>
          <t>Bu gün yapılan fazla saat (ör. 2 veya 1,5)</t>
        </r>
      </text>
    </comment>
    <comment ref="V5" authorId="0">
      <text>
        <r>
          <t>Bu gün yapılan fazla saat (ör. 2 veya 1,5)</t>
        </r>
      </text>
    </comment>
    <comment ref="W5" authorId="0">
      <text>
        <r>
          <t>Bu gün yapılan fazla saat (ör. 2 veya 1,5)</t>
        </r>
      </text>
    </comment>
    <comment ref="X5" authorId="0">
      <text>
        <r>
          <t>Bu gün yapılan fazla saat (ör. 2 veya 1,5)</t>
        </r>
      </text>
    </comment>
    <comment ref="Y5" authorId="0">
      <text>
        <r>
          <t>Bu gün yapılan fazla saat (ör. 2 veya 1,5)</t>
        </r>
      </text>
    </comment>
    <comment ref="Z5" authorId="0">
      <text>
        <r>
          <t>Bu gün yapılan fazla saat (ör. 2 veya 1,5)</t>
        </r>
      </text>
    </comment>
    <comment ref="AA5" authorId="0">
      <text>
        <r>
          <t>Bu gün yapılan fazla saat (ör. 2 veya 1,5)</t>
        </r>
      </text>
    </comment>
    <comment ref="AB5" authorId="0">
      <text>
        <r>
          <t>Bu gün yapılan fazla saat (ör. 2 veya 1,5)</t>
        </r>
      </text>
    </comment>
    <comment ref="AC5" authorId="0">
      <text>
        <r>
          <t>Bu gün yapılan fazla saat (ör. 2 veya 1,5)</t>
        </r>
      </text>
    </comment>
    <comment ref="AD5" authorId="0">
      <text>
        <r>
          <t>Bu gün yapılan fazla saat (ör. 2 veya 1,5)</t>
        </r>
      </text>
    </comment>
    <comment ref="AE5" authorId="0">
      <text>
        <r>
          <t>Bu gün yapılan fazla saat (ör. 2 veya 1,5)</t>
        </r>
      </text>
    </comment>
    <comment ref="AF5" authorId="0">
      <text>
        <r>
          <t>Bu gün yapılan fazla saat (ör. 2 veya 1,5)</t>
        </r>
      </text>
    </comment>
    <comment ref="AG5" authorId="0">
      <text>
        <r>
          <t>Bu gün yapılan fazla saat (ör. 2 veya 1,5)</t>
        </r>
      </text>
    </comment>
    <comment ref="AH5" authorId="0">
      <text>
        <r>
          <t>Bu gün yapılan fazla saat (ör. 2 veya 1,5)</t>
        </r>
      </text>
    </comment>
    <comment ref="AI5" authorId="0">
      <text>
        <r>
          <t>Bu gün yapılan fazla saat (ör. 2 veya 1,5)</t>
        </r>
      </text>
    </comment>
    <comment ref="AJ5" authorId="0">
      <text>
        <r>
          <t>Bu gün yapılan fazla saat (ör. 2 veya 1,5)</t>
        </r>
      </text>
    </comment>
    <comment ref="AL5" authorId="0">
      <text>
        <r>
          <t>Yalnızca sözleşmedeki haftalık süresi 45 saatin altında olanlar için: sözleşme süresi ile 45 saat arasındaki saatleri haftalık bazda hesaplayıp ay toplamını yazın. Diğer çalışanlarda boş bırakın.</t>
        </r>
      </text>
    </comment>
    <comment ref="AR5" authorId="0">
      <text>
        <r>
          <t>Fazla çalışma saati × 1,5 + fazla sürelerle çalışma saati × 1,25 (İş Kanunu md. 41)</t>
        </r>
      </text>
    </comment>
    <comment ref="AS5" authorId="0">
      <text>
        <r>
          <t>Yıllık Takip sayfasından, Özet'te seçilen aydan önceki ayların toplamı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I5" authorId="0">
      <text>
        <r>
          <t>Sağlık bilgisi veya tanı yazmayın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D5" authorId="0">
      <text>
        <r>
          <t>Fazla çalışmanın yapıldığı tarih veya ay sonu</t>
        </r>
      </text>
    </comment>
    <comment ref="F5" authorId="0">
      <text>
        <r>
          <t>İş Kanunu md. 41: serbest zaman 6 ay içinde kullanılır</t>
        </r>
      </text>
    </comment>
  </commentList>
</comments>
</file>

<file path=xl/sharedStrings.xml><?xml version="1.0" encoding="utf-8"?>
<sst xmlns="http://schemas.openxmlformats.org/spreadsheetml/2006/main" count="195" uniqueCount="151">
  <si>
    <t>Fazla Mesai Takip Çizelgesi</t>
  </si>
  <si>
    <t>Şirket: [Şirket Unvanı]  ·  Dönem: [Ay / Yıl]  ·  Hazırlayan: [Ad Soyad]</t>
  </si>
  <si>
    <t>ikpartner.com  ·  Ücretsiz İK şablonu  ·  0538 949 22 87</t>
  </si>
  <si>
    <t>Sıra</t>
  </si>
  <si>
    <t>Sicil No</t>
  </si>
  <si>
    <t>Ad Soyad</t>
  </si>
  <si>
    <t>Yıllık Onay</t>
  </si>
  <si>
    <t>Engel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</si>
  <si>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</si>
  <si>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</si>
  <si>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</si>
  <si>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</si>
  <si>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</si>
  <si>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</si>
  <si>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</si>
  <si>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</si>
  <si>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</si>
  <si>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</si>
  <si>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</si>
  <si>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</si>
  <si>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</si>
  <si>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</si>
  <si>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</si>
  <si>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</si>
  <si>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</si>
  <si>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</si>
  <si>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</si>
  <si>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</si>
  <si>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</si>
  <si>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</si>
  <si>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</si>
  <si>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</si>
  <si>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</si>
  <si>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</si>
  <si>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</si>
  <si>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</si>
  <si>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</si>
  <si>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</si>
  <si>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</si>
  <si>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Ay Toplamı (saat)</t>
  </si>
  <si>
    <t>Fazla Sürelerle %25 (saat)</t>
  </si>
  <si>
    <t>Fazla Çalışma %50 (saat)</t>
  </si>
  <si>
    <t>Yönetici Onayı</t>
  </si>
  <si>
    <t>Karşılık</t>
  </si>
  <si>
    <t>Ücrete Esas %50 (saat)</t>
  </si>
  <si>
    <t>Ücrete Esas %25 (saat)</t>
  </si>
  <si>
    <t>Serbest Zaman Hakkı (saat)</t>
  </si>
  <si>
    <t>Önceki Aylar %50 (saat)</t>
  </si>
  <si>
    <t>Yıl Toplamı %50 (saat)</t>
  </si>
  <si>
    <t>270'e Kalan (saat)</t>
  </si>
  <si>
    <t>Kontrol</t>
  </si>
  <si>
    <t>Açıklama</t>
  </si>
  <si>
    <t>1001</t>
  </si>
  <si>
    <t>Onaylandı</t>
  </si>
  <si>
    <t>Ücret</t>
  </si>
  <si>
    <t>1002</t>
  </si>
  <si>
    <t>Serbest zaman</t>
  </si>
  <si>
    <t>Haftalık sözleşme süresi 40 saat</t>
  </si>
  <si>
    <t>1003</t>
  </si>
  <si>
    <t>Bekliyor</t>
  </si>
  <si>
    <t>Yıllık onay eksik; bordroya aktarmadan önce kontrol edin</t>
  </si>
  <si>
    <t>TOPLAM</t>
  </si>
  <si>
    <t>Departman</t>
  </si>
  <si>
    <t>Haftalık Sözleşme Süresi (saat)</t>
  </si>
  <si>
    <t>Yıllık Onay Durumu</t>
  </si>
  <si>
    <t>Onay Tarihi</t>
  </si>
  <si>
    <t>Fazla Çalışma Engeli</t>
  </si>
  <si>
    <t>Karşılık Tercihi</t>
  </si>
  <si>
    <t>Not</t>
  </si>
  <si>
    <t>Örnek Çalışan A</t>
  </si>
  <si>
    <t>Üretim</t>
  </si>
  <si>
    <t>Var</t>
  </si>
  <si>
    <t>Yok</t>
  </si>
  <si>
    <t>Örnek Çalışan B</t>
  </si>
  <si>
    <t>Lojistik</t>
  </si>
  <si>
    <t>Örnek Çalışan C</t>
  </si>
  <si>
    <t>Depo</t>
  </si>
  <si>
    <t>Yıl içinde işe girdi; onay alınacak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</si>
  <si>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</si>
  <si>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</si>
  <si>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</si>
  <si>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</si>
  <si>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</si>
  <si>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</si>
  <si>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</si>
  <si>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</si>
  <si>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</si>
  <si>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</si>
  <si>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</si>
  <si>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</si>
  <si>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Kalan (saat)</t>
  </si>
  <si>
    <t>Durum</t>
  </si>
  <si>
    <t>Hakkın Doğduğu Tarih</t>
  </si>
  <si>
    <t>Hak (saat)</t>
  </si>
  <si>
    <t>Son Kullanım Tarihi</t>
  </si>
  <si>
    <t>Kullanılan (saat)</t>
  </si>
  <si>
    <t>Kullanım Tarihleri</t>
  </si>
  <si>
    <t>13.10.2026 (8 saat)</t>
  </si>
  <si>
    <t>Fazla Mesai Takip — Özet</t>
  </si>
  <si>
    <t>Dönem ve Parametreler</t>
  </si>
  <si>
    <t>Takip yılı</t>
  </si>
  <si>
    <t>2026</t>
  </si>
  <si>
    <t>Takip ayı (1–12)</t>
  </si>
  <si>
    <t>Aylık Takip sayfasının ait olduğu ay; önceki ayların toplamı Yıllık Takip sayfasından buna göre alınır</t>
  </si>
  <si>
    <t>Uyarı eşiği (saat)</t>
  </si>
  <si>
    <t>Yıllık fazla çalışma bu değere ulaşınca 'Sınıra yaklaştı' uyarısı verilir</t>
  </si>
  <si>
    <t>Yıllık fazla çalışma sınırı (saat)</t>
  </si>
  <si>
    <t>İş Kanunu md. 41</t>
  </si>
  <si>
    <t>Bu Ay</t>
  </si>
  <si>
    <t>Takipteki çalışan</t>
  </si>
  <si>
    <t>Toplam fazla saat</t>
  </si>
  <si>
    <t>Fazla çalışma (%50) saat</t>
  </si>
  <si>
    <t>Fazla sürelerle çalışma (%25) saat</t>
  </si>
  <si>
    <t>Ücrete esas %50 saat</t>
  </si>
  <si>
    <t>Bordroya aktarılacak</t>
  </si>
  <si>
    <t>Ücrete esas %25 saat</t>
  </si>
  <si>
    <t>Doğan serbest zaman hakkı (saat)</t>
  </si>
  <si>
    <t>Serbest Zaman sayfasına aktarın</t>
  </si>
  <si>
    <t>Kontrol Uyarıları</t>
  </si>
  <si>
    <t>Yıllık onayı olmadan fazla çalışan</t>
  </si>
  <si>
    <t>Sıfır olmalı</t>
  </si>
  <si>
    <t>Fazla çalışma engeli olan kayıt</t>
  </si>
  <si>
    <t>Yönetici onayı eksik kayıt</t>
  </si>
  <si>
    <t>270 saati aşan çalışan (yıllık)</t>
  </si>
  <si>
    <t>Sınıra yaklaşan çalışan (yıllık)</t>
  </si>
  <si>
    <t>Planlamada dikkate alın</t>
  </si>
  <si>
    <t>Süresi geçen serbest zaman kaydı</t>
  </si>
  <si>
    <t>Çalışanla görüşün; hukuki durumu değerlendirin</t>
  </si>
  <si>
    <t>Son 30 günü kalan serbest zaman kaydı</t>
  </si>
  <si>
    <t>Onay</t>
  </si>
  <si>
    <t>Hazırlayan (İK)</t>
  </si>
  <si>
    <t>[Ad Soyad]</t>
  </si>
  <si>
    <t>Kontrol eden / Onaylayan</t>
  </si>
  <si>
    <t>Nasıl Kullanılır?</t>
  </si>
  <si>
    <t>Fazla mesaiyi gün gün kaydeden; yıllık yazılı onay ve fazla çalışma engeli kontrolü yapan, fazla çalışma (%50) ve fazla sürelerle çalışma (%25) saatlerini ayıran, serbest zaman hakkını ve 6 aylık kullanım süresini izleyen, yıllık 270 saat sınırına yaklaşanları uyaran aylık fazla mesai takip çizelgesi.</t>
  </si>
  <si>
    <t>Kullanım adımları</t>
  </si>
  <si>
    <t>1. Önce Çalışanlar sayfasını doldurun: sicil no, ad soyad, departman, sözleşmedeki haftalık çalışma süresi, yıllık fazla çalışma onayı durumu ve tarihi, varsa fazla çalışma engeli (18 yaş altı, gebe/emziren, kısmi süreli, sağlık raporu) ve karşılık tercihi.</t>
  </si>
  <si>
    <t>2. Özet sayfasında takip yılını ve takip ayını (1–12) girin. Uyarı eşiği varsayılan 240 saattir; şirket politikanıza göre değiştirebilirsiniz.</t>
  </si>
  <si>
    <t>3. Aylık Takip sayfasına her çalışan için bir satır açın ve yalnızca sicil numarasını yazın; ad soyad, onay durumu ve engel bilgisi otomatik gelir. 1–31 sütunlarına o gün yapılan fazla saatleri ondalıklı olarak girin (ör. 1,5).</t>
  </si>
  <si>
    <t>4. Fazla çalışma haftalık 45 saati aşan çalışmadır. Gün gün girdiğiniz saatler, haftalık toplamda 45 saati aşan kısmı yansıtmalıdır; denkleştirme uygulanan dönemlerde ortalama haftalık süre normal süreyi aşmadıkça fazla çalışma doğmaz.</t>
  </si>
  <si>
    <t>5. Sözleşmedeki haftalık süresi 45 saatin altında olan çalışanlarda, sözleşme süresi ile 45 saat arasındaki saatleri 'Fazla Sürelerle %25' sütununa ay toplamı olarak yazın; kalan saatler otomatik olarak %50'lik fazla çalışma sayılır.</t>
  </si>
  <si>
    <t>6. Her satır için Yönetici Onayı ve Karşılık seçin. Serbest zaman seçilen satırlarda hak, fazla çalışma saati × 1,5 ve fazla sürelerle çalışma saati × 1,25 olarak hesaplanır; bu değeri Serbest Zaman sayfasına hakkın doğduğu tarihle aktarın.</t>
  </si>
  <si>
    <t>7. Kontrol sütunu sırasıyla yıllık onay, fazla çalışma engeli, 270 saat sınırı, uyarı eşiği ve yönetici onayını denetler. Kırmızı uyarılı satırlarda fazla çalışmayı bordroya aktarmadan önce durumu inceleyin.</t>
  </si>
  <si>
    <t>8. Ay kapandıktan sonra her çalışanın 'Fazla Çalışma %50' toplamını Yıllık Takip sayfasında ilgili ay sütununa yazın. Bir sonraki ay için dosyanın kopyasını alın, Özet'teki takip ayını güncelleyin ve gün sütunlarını temizleyin.</t>
  </si>
  <si>
    <t>9. Serbest Zaman sayfasında her hak kaydının son kullanım tarihi 6 ay olarak hesaplanır. Kullanılan saatleri girerek kalan hakkı izleyin; 'Son 30 gün' uyarısı alan kayıtları çalışanla planlayın.</t>
  </si>
  <si>
    <t>10. Bu çizelge kayıt ve kontrol aracıdır. Ücret tutarı için fazla mesai hesaplama tablosunu, güncel parametreler için resmî kaynakları kullanın. İtalik satırlar örnek veridir; kendi verinizi girmeden önce silin.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</si>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</sst>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3" borderId="2" xfId="0" applyFont="1" applyFill="1" applyBorder="1"/>
    <xf numFmtId="4" fontId="6" fillId="0" borderId="2" xfId="0" applyNumberFormat="1" applyFont="1" applyBorder="1"/>
    <xf numFmtId="4" fontId="8" fillId="0" borderId="2" xfId="0" applyNumberFormat="1" applyFont="1" applyBorder="1"/>
    <xf numFmtId="4" fontId="7" fillId="3" borderId="2" xfId="0" applyNumberFormat="1" applyFont="1" applyFill="1" applyBorder="1"/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4" borderId="3" xfId="0" applyFont="1" applyFill="1" applyBorder="1"/>
    <xf numFmtId="4" fontId="9" fillId="4" borderId="3" xfId="0" applyNumberFormat="1" applyFont="1" applyFill="1" applyBorder="1"/>
    <xf numFmtId="164" fontId="6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3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3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21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3" max="3" width="20" customWidth="1"/>
    <col min="5" max="5" width="10" customWidth="1"/>
    <col min="6" max="36" width="4.2" customWidth="1"/>
    <col min="38" max="39" width="10" customWidth="1"/>
    <col min="40" max="41" width="12" customWidth="1"/>
    <col min="44" max="46" width="10" customWidth="1"/>
    <col min="48" max="48" width="16" customWidth="1"/>
    <col min="49" max="49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ht="30" customHeight="1" spans="1:4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</row>
    <row r="6" spans="1:49" x14ac:dyDescent="0.25">
      <c r="A6" s="6">
        <v>1</v>
      </c>
      <c r="B6" s="7" t="s">
        <v>52</v>
      </c>
      <c r="C6" s="8">
        <f>IF(B6="","",IFERROR(VLOOKUP(B6,'Çalışanlar'!$A$6:$I$65,2,FALSE)&amp;"","Listede yok"))</f>
      </c>
      <c r="D6" s="8">
        <f>IF(B6="","",IFERROR(VLOOKUP(B6,'Çalışanlar'!$A$6:$I$65,5,FALSE)&amp;"","Listede yok"))</f>
      </c>
      <c r="E6" s="8">
        <f>IF(B6="","",IFERROR(VLOOKUP(B6,'Çalışanlar'!$A$6:$I$65,7,FALSE)&amp;"","Listede yok"))</f>
      </c>
      <c r="F6" s="9">
        <v>2</v>
      </c>
      <c r="G6" s="9">
        <v>2</v>
      </c>
      <c r="H6" s="10"/>
      <c r="I6" s="10"/>
      <c r="J6" s="10"/>
      <c r="K6" s="9">
        <v>1.5</v>
      </c>
      <c r="L6" s="10"/>
      <c r="M6" s="9">
        <v>3</v>
      </c>
      <c r="N6" s="10"/>
      <c r="O6" s="10"/>
      <c r="P6" s="10"/>
      <c r="Q6" s="10"/>
      <c r="R6" s="9">
        <v>2</v>
      </c>
      <c r="S6" s="10"/>
      <c r="T6" s="9">
        <v>2</v>
      </c>
      <c r="U6" s="10"/>
      <c r="V6" s="10"/>
      <c r="W6" s="10"/>
      <c r="X6" s="10"/>
      <c r="Y6" s="9">
        <v>1</v>
      </c>
      <c r="Z6" s="10"/>
      <c r="AA6" s="9">
        <v>3</v>
      </c>
      <c r="AB6" s="10"/>
      <c r="AC6" s="10"/>
      <c r="AD6" s="10"/>
      <c r="AE6" s="10"/>
      <c r="AF6" s="9">
        <v>2</v>
      </c>
      <c r="AG6" s="10"/>
      <c r="AH6" s="10"/>
      <c r="AI6" s="10"/>
      <c r="AJ6" s="10"/>
      <c r="AK6" s="11">
        <f>IF(B6="","",SUM(F6:AJ6))</f>
      </c>
      <c r="AL6" s="10"/>
      <c r="AM6" s="11">
        <f>IF(B6="","",MAX(0,AK6-N(AL6)))</f>
      </c>
      <c r="AN6" s="12" t="s">
        <v>53</v>
      </c>
      <c r="AO6" s="12" t="s">
        <v>54</v>
      </c>
      <c r="AP6" s="11">
        <f>IF(B6="","",IF(AO6="Serbest zaman",0,AM6))</f>
      </c>
      <c r="AQ6" s="11">
        <f>IF(B6="","",IF(AO6="Serbest zaman",0,N(AL6)))</f>
      </c>
      <c r="AR6" s="11">
        <f>IF(B6="","",IF(AO6="Serbest zaman",AM6*1.5+N(AL6)*1.25,0))</f>
      </c>
      <c r="AS6" s="11">
        <f>IF(B6="","",IF(OR('Özet'!$C$7="",'Özet'!$C$7&lt;=1),0,IFERROR(SUM(OFFSET('Yıllık Takip'!$C$5,MATCH(B6,'Yıllık Takip'!$A$6:$A$65,0),0,1,'Özet'!$C$7-1)),0)))</f>
      </c>
      <c r="AT6" s="11">
        <f>IF(B6="","",AS6+AM6)</f>
      </c>
      <c r="AU6" s="11">
        <f>IF(B6="","",MAX(0,'Özet'!$C$9-AT6))</f>
      </c>
      <c r="AV6" s="8">
        <f>IF(B6="","",IF(AK6=0,"Fazla çalışma yok",IF(D6&lt;&gt;"Var","Yıllık onay yok!",IF(AND(E6&lt;&gt;"Yok",E6&lt;&gt;""),"Engel kontrol!",IF(AT6&gt;'Özet'!$C$9,"270 saat aşıldı!",IF(AT6&gt;='Özet'!$C$8,"Sınıra yaklaştı",IF(AN6&lt;&gt;"Onaylandı","Onay eksik","Uygun")))))))</f>
      </c>
      <c r="AW6" s="13"/>
    </row>
    <row r="7" spans="1:49" x14ac:dyDescent="0.25">
      <c r="A7" s="6">
        <v>2</v>
      </c>
      <c r="B7" s="7" t="s">
        <v>55</v>
      </c>
      <c r="C7" s="8">
        <f>IF(B7="","",IFERROR(VLOOKUP(B7,'Çalışanlar'!$A$6:$I$65,2,FALSE)&amp;"","Listede yok"))</f>
      </c>
      <c r="D7" s="8">
        <f>IF(B7="","",IFERROR(VLOOKUP(B7,'Çalışanlar'!$A$6:$I$65,5,FALSE)&amp;"","Listede yok"))</f>
      </c>
      <c r="E7" s="8">
        <f>IF(B7="","",IFERROR(VLOOKUP(B7,'Çalışanlar'!$A$6:$I$65,7,FALSE)&amp;"","Listede yok"))</f>
      </c>
      <c r="F7" s="10"/>
      <c r="G7" s="10"/>
      <c r="H7" s="9">
        <v>2</v>
      </c>
      <c r="I7" s="10"/>
      <c r="J7" s="10"/>
      <c r="K7" s="10"/>
      <c r="L7" s="10"/>
      <c r="M7" s="10"/>
      <c r="N7" s="10"/>
      <c r="O7" s="9">
        <v>4</v>
      </c>
      <c r="P7" s="10"/>
      <c r="Q7" s="10"/>
      <c r="R7" s="10"/>
      <c r="S7" s="10"/>
      <c r="T7" s="10"/>
      <c r="U7" s="10"/>
      <c r="V7" s="9">
        <v>2</v>
      </c>
      <c r="W7" s="10"/>
      <c r="X7" s="10"/>
      <c r="Y7" s="10"/>
      <c r="Z7" s="10"/>
      <c r="AA7" s="10"/>
      <c r="AB7" s="10"/>
      <c r="AC7" s="9">
        <v>2</v>
      </c>
      <c r="AD7" s="10"/>
      <c r="AE7" s="10"/>
      <c r="AF7" s="10"/>
      <c r="AG7" s="10"/>
      <c r="AH7" s="10"/>
      <c r="AI7" s="10"/>
      <c r="AJ7" s="10"/>
      <c r="AK7" s="11">
        <f>IF(B7="","",SUM(F7:AJ7))</f>
      </c>
      <c r="AL7" s="9">
        <v>6</v>
      </c>
      <c r="AM7" s="11">
        <f>IF(B7="","",MAX(0,AK7-N(AL7)))</f>
      </c>
      <c r="AN7" s="12" t="s">
        <v>53</v>
      </c>
      <c r="AO7" s="12" t="s">
        <v>56</v>
      </c>
      <c r="AP7" s="11">
        <f>IF(B7="","",IF(AO7="Serbest zaman",0,AM7))</f>
      </c>
      <c r="AQ7" s="11">
        <f>IF(B7="","",IF(AO7="Serbest zaman",0,N(AL7)))</f>
      </c>
      <c r="AR7" s="11">
        <f>IF(B7="","",IF(AO7="Serbest zaman",AM7*1.5+N(AL7)*1.25,0))</f>
      </c>
      <c r="AS7" s="11">
        <f>IF(B7="","",IF(OR('Özet'!$C$7="",'Özet'!$C$7&lt;=1),0,IFERROR(SUM(OFFSET('Yıllık Takip'!$C$5,MATCH(B7,'Yıllık Takip'!$A$6:$A$65,0),0,1,'Özet'!$C$7-1)),0)))</f>
      </c>
      <c r="AT7" s="11">
        <f>IF(B7="","",AS7+AM7)</f>
      </c>
      <c r="AU7" s="11">
        <f>IF(B7="","",MAX(0,'Özet'!$C$9-AT7))</f>
      </c>
      <c r="AV7" s="8">
        <f>IF(B7="","",IF(AK7=0,"Fazla çalışma yok",IF(D7&lt;&gt;"Var","Yıllık onay yok!",IF(AND(E7&lt;&gt;"Yok",E7&lt;&gt;""),"Engel kontrol!",IF(AT7&gt;'Özet'!$C$9,"270 saat aşıldı!",IF(AT7&gt;='Özet'!$C$8,"Sınıra yaklaştı",IF(AN7&lt;&gt;"Onaylandı","Onay eksik","Uygun")))))))</f>
      </c>
      <c r="AW7" s="14" t="s">
        <v>57</v>
      </c>
    </row>
    <row r="8" spans="1:49" x14ac:dyDescent="0.25">
      <c r="A8" s="6">
        <v>3</v>
      </c>
      <c r="B8" s="7" t="s">
        <v>58</v>
      </c>
      <c r="C8" s="8">
        <f>IF(B8="","",IFERROR(VLOOKUP(B8,'Çalışanlar'!$A$6:$I$65,2,FALSE)&amp;"","Listede yok"))</f>
      </c>
      <c r="D8" s="8">
        <f>IF(B8="","",IFERROR(VLOOKUP(B8,'Çalışanlar'!$A$6:$I$65,5,FALSE)&amp;"","Listede yok"))</f>
      </c>
      <c r="E8" s="8">
        <f>IF(B8="","",IFERROR(VLOOKUP(B8,'Çalışanlar'!$A$6:$I$65,7,FALSE)&amp;"","Listede yok"))</f>
      </c>
      <c r="F8" s="10"/>
      <c r="G8" s="10"/>
      <c r="H8" s="10"/>
      <c r="I8" s="10"/>
      <c r="J8" s="10"/>
      <c r="K8" s="10"/>
      <c r="L8" s="10"/>
      <c r="M8" s="10"/>
      <c r="N8" s="9">
        <v>2</v>
      </c>
      <c r="O8" s="10"/>
      <c r="P8" s="10"/>
      <c r="Q8" s="10"/>
      <c r="R8" s="10"/>
      <c r="S8" s="10"/>
      <c r="T8" s="10"/>
      <c r="U8" s="9">
        <v>2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1">
        <f>IF(B8="","",SUM(F8:AJ8))</f>
      </c>
      <c r="AL8" s="10"/>
      <c r="AM8" s="11">
        <f>IF(B8="","",MAX(0,AK8-N(AL8)))</f>
      </c>
      <c r="AN8" s="12" t="s">
        <v>59</v>
      </c>
      <c r="AO8" s="12" t="s">
        <v>54</v>
      </c>
      <c r="AP8" s="11">
        <f>IF(B8="","",IF(AO8="Serbest zaman",0,AM8))</f>
      </c>
      <c r="AQ8" s="11">
        <f>IF(B8="","",IF(AO8="Serbest zaman",0,N(AL8)))</f>
      </c>
      <c r="AR8" s="11">
        <f>IF(B8="","",IF(AO8="Serbest zaman",AM8*1.5+N(AL8)*1.25,0))</f>
      </c>
      <c r="AS8" s="11">
        <f>IF(B8="","",IF(OR('Özet'!$C$7="",'Özet'!$C$7&lt;=1),0,IFERROR(SUM(OFFSET('Yıllık Takip'!$C$5,MATCH(B8,'Yıllık Takip'!$A$6:$A$65,0),0,1,'Özet'!$C$7-1)),0)))</f>
      </c>
      <c r="AT8" s="11">
        <f>IF(B8="","",AS8+AM8)</f>
      </c>
      <c r="AU8" s="11">
        <f>IF(B8="","",MAX(0,'Özet'!$C$9-AT8))</f>
      </c>
      <c r="AV8" s="8">
        <f>IF(B8="","",IF(AK8=0,"Fazla çalışma yok",IF(D8&lt;&gt;"Var","Yıllık onay yok!",IF(AND(E8&lt;&gt;"Yok",E8&lt;&gt;""),"Engel kontrol!",IF(AT8&gt;'Özet'!$C$9,"270 saat aşıldı!",IF(AT8&gt;='Özet'!$C$8,"Sınıra yaklaştı",IF(AN8&lt;&gt;"Onaylandı","Onay eksik","Uygun")))))))</f>
      </c>
      <c r="AW8" s="14" t="s">
        <v>60</v>
      </c>
    </row>
    <row r="9" spans="1:49" x14ac:dyDescent="0.25">
      <c r="A9" s="6">
        <v>4</v>
      </c>
      <c r="B9" s="15"/>
      <c r="C9" s="8">
        <f>IF(B9="","",IFERROR(VLOOKUP(B9,'Çalışanlar'!$A$6:$I$65,2,FALSE)&amp;"","Listede yok"))</f>
      </c>
      <c r="D9" s="8">
        <f>IF(B9="","",IFERROR(VLOOKUP(B9,'Çalışanlar'!$A$6:$I$65,5,FALSE)&amp;"","Listede yok"))</f>
      </c>
      <c r="E9" s="8">
        <f>IF(B9="","",IFERROR(VLOOKUP(B9,'Çalışanlar'!$A$6:$I$65,7,FALSE)&amp;"","Listede yok"))</f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>
        <f>IF(B9="","",SUM(F9:AJ9))</f>
      </c>
      <c r="AL9" s="10"/>
      <c r="AM9" s="11">
        <f>IF(B9="","",MAX(0,AK9-N(AL9)))</f>
      </c>
      <c r="AN9" s="16"/>
      <c r="AO9" s="16"/>
      <c r="AP9" s="11">
        <f>IF(B9="","",IF(AO9="Serbest zaman",0,AM9))</f>
      </c>
      <c r="AQ9" s="11">
        <f>IF(B9="","",IF(AO9="Serbest zaman",0,N(AL9)))</f>
      </c>
      <c r="AR9" s="11">
        <f>IF(B9="","",IF(AO9="Serbest zaman",AM9*1.5+N(AL9)*1.25,0))</f>
      </c>
      <c r="AS9" s="11">
        <f>IF(B9="","",IF(OR('Özet'!$C$7="",'Özet'!$C$7&lt;=1),0,IFERROR(SUM(OFFSET('Yıllık Takip'!$C$5,MATCH(B9,'Yıllık Takip'!$A$6:$A$65,0),0,1,'Özet'!$C$7-1)),0)))</f>
      </c>
      <c r="AT9" s="11">
        <f>IF(B9="","",AS9+AM9)</f>
      </c>
      <c r="AU9" s="11">
        <f>IF(B9="","",MAX(0,'Özet'!$C$9-AT9))</f>
      </c>
      <c r="AV9" s="8">
        <f>IF(B9="","",IF(AK9=0,"Fazla çalışma yok",IF(D9&lt;&gt;"Var","Yıllık onay yok!",IF(AND(E9&lt;&gt;"Yok",E9&lt;&gt;""),"Engel kontrol!",IF(AT9&gt;'Özet'!$C$9,"270 saat aşıldı!",IF(AT9&gt;='Özet'!$C$8,"Sınıra yaklaştı",IF(AN9&lt;&gt;"Onaylandı","Onay eksik","Uygun")))))))</f>
      </c>
      <c r="AW9" s="13"/>
    </row>
    <row r="10" spans="1:49" x14ac:dyDescent="0.25">
      <c r="A10" s="6">
        <v>5</v>
      </c>
      <c r="B10" s="15"/>
      <c r="C10" s="8">
        <f>IF(B10="","",IFERROR(VLOOKUP(B10,'Çalışanlar'!$A$6:$I$65,2,FALSE)&amp;"","Listede yok"))</f>
      </c>
      <c r="D10" s="8">
        <f>IF(B10="","",IFERROR(VLOOKUP(B10,'Çalışanlar'!$A$6:$I$65,5,FALSE)&amp;"","Listede yok"))</f>
      </c>
      <c r="E10" s="8">
        <f>IF(B10="","",IFERROR(VLOOKUP(B10,'Çalışanlar'!$A$6:$I$65,7,FALSE)&amp;"","Listede yok"))</f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1">
        <f>IF(B10="","",SUM(F10:AJ10))</f>
      </c>
      <c r="AL10" s="10"/>
      <c r="AM10" s="11">
        <f>IF(B10="","",MAX(0,AK10-N(AL10)))</f>
      </c>
      <c r="AN10" s="16"/>
      <c r="AO10" s="16"/>
      <c r="AP10" s="11">
        <f>IF(B10="","",IF(AO10="Serbest zaman",0,AM10))</f>
      </c>
      <c r="AQ10" s="11">
        <f>IF(B10="","",IF(AO10="Serbest zaman",0,N(AL10)))</f>
      </c>
      <c r="AR10" s="11">
        <f>IF(B10="","",IF(AO10="Serbest zaman",AM10*1.5+N(AL10)*1.25,0))</f>
      </c>
      <c r="AS10" s="11">
        <f>IF(B10="","",IF(OR('Özet'!$C$7="",'Özet'!$C$7&lt;=1),0,IFERROR(SUM(OFFSET('Yıllık Takip'!$C$5,MATCH(B10,'Yıllık Takip'!$A$6:$A$65,0),0,1,'Özet'!$C$7-1)),0)))</f>
      </c>
      <c r="AT10" s="11">
        <f>IF(B10="","",AS10+AM10)</f>
      </c>
      <c r="AU10" s="11">
        <f>IF(B10="","",MAX(0,'Özet'!$C$9-AT10))</f>
      </c>
      <c r="AV10" s="8">
        <f>IF(B10="","",IF(AK10=0,"Fazla çalışma yok",IF(D10&lt;&gt;"Var","Yıllık onay yok!",IF(AND(E10&lt;&gt;"Yok",E10&lt;&gt;""),"Engel kontrol!",IF(AT10&gt;'Özet'!$C$9,"270 saat aşıldı!",IF(AT10&gt;='Özet'!$C$8,"Sınıra yaklaştı",IF(AN10&lt;&gt;"Onaylandı","Onay eksik","Uygun")))))))</f>
      </c>
      <c r="AW10" s="13"/>
    </row>
    <row r="11" spans="1:49" x14ac:dyDescent="0.25">
      <c r="A11" s="6">
        <v>6</v>
      </c>
      <c r="B11" s="15"/>
      <c r="C11" s="8">
        <f>IF(B11="","",IFERROR(VLOOKUP(B11,'Çalışanlar'!$A$6:$I$65,2,FALSE)&amp;"","Listede yok"))</f>
      </c>
      <c r="D11" s="8">
        <f>IF(B11="","",IFERROR(VLOOKUP(B11,'Çalışanlar'!$A$6:$I$65,5,FALSE)&amp;"","Listede yok"))</f>
      </c>
      <c r="E11" s="8">
        <f>IF(B11="","",IFERROR(VLOOKUP(B11,'Çalışanlar'!$A$6:$I$65,7,FALSE)&amp;"","Listede yok"))</f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1">
        <f>IF(B11="","",SUM(F11:AJ11))</f>
      </c>
      <c r="AL11" s="10"/>
      <c r="AM11" s="11">
        <f>IF(B11="","",MAX(0,AK11-N(AL11)))</f>
      </c>
      <c r="AN11" s="16"/>
      <c r="AO11" s="16"/>
      <c r="AP11" s="11">
        <f>IF(B11="","",IF(AO11="Serbest zaman",0,AM11))</f>
      </c>
      <c r="AQ11" s="11">
        <f>IF(B11="","",IF(AO11="Serbest zaman",0,N(AL11)))</f>
      </c>
      <c r="AR11" s="11">
        <f>IF(B11="","",IF(AO11="Serbest zaman",AM11*1.5+N(AL11)*1.25,0))</f>
      </c>
      <c r="AS11" s="11">
        <f>IF(B11="","",IF(OR('Özet'!$C$7="",'Özet'!$C$7&lt;=1),0,IFERROR(SUM(OFFSET('Yıllık Takip'!$C$5,MATCH(B11,'Yıllık Takip'!$A$6:$A$65,0),0,1,'Özet'!$C$7-1)),0)))</f>
      </c>
      <c r="AT11" s="11">
        <f>IF(B11="","",AS11+AM11)</f>
      </c>
      <c r="AU11" s="11">
        <f>IF(B11="","",MAX(0,'Özet'!$C$9-AT11))</f>
      </c>
      <c r="AV11" s="8">
        <f>IF(B11="","",IF(AK11=0,"Fazla çalışma yok",IF(D11&lt;&gt;"Var","Yıllık onay yok!",IF(AND(E11&lt;&gt;"Yok",E11&lt;&gt;""),"Engel kontrol!",IF(AT11&gt;'Özet'!$C$9,"270 saat aşıldı!",IF(AT11&gt;='Özet'!$C$8,"Sınıra yaklaştı",IF(AN11&lt;&gt;"Onaylandı","Onay eksik","Uygun")))))))</f>
      </c>
      <c r="AW11" s="13"/>
    </row>
    <row r="12" spans="1:49" x14ac:dyDescent="0.25">
      <c r="A12" s="6">
        <v>7</v>
      </c>
      <c r="B12" s="15"/>
      <c r="C12" s="8">
        <f>IF(B12="","",IFERROR(VLOOKUP(B12,'Çalışanlar'!$A$6:$I$65,2,FALSE)&amp;"","Listede yok"))</f>
      </c>
      <c r="D12" s="8">
        <f>IF(B12="","",IFERROR(VLOOKUP(B12,'Çalışanlar'!$A$6:$I$65,5,FALSE)&amp;"","Listede yok"))</f>
      </c>
      <c r="E12" s="8">
        <f>IF(B12="","",IFERROR(VLOOKUP(B12,'Çalışanlar'!$A$6:$I$65,7,FALSE)&amp;"","Listede yok"))</f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1">
        <f>IF(B12="","",SUM(F12:AJ12))</f>
      </c>
      <c r="AL12" s="10"/>
      <c r="AM12" s="11">
        <f>IF(B12="","",MAX(0,AK12-N(AL12)))</f>
      </c>
      <c r="AN12" s="16"/>
      <c r="AO12" s="16"/>
      <c r="AP12" s="11">
        <f>IF(B12="","",IF(AO12="Serbest zaman",0,AM12))</f>
      </c>
      <c r="AQ12" s="11">
        <f>IF(B12="","",IF(AO12="Serbest zaman",0,N(AL12)))</f>
      </c>
      <c r="AR12" s="11">
        <f>IF(B12="","",IF(AO12="Serbest zaman",AM12*1.5+N(AL12)*1.25,0))</f>
      </c>
      <c r="AS12" s="11">
        <f>IF(B12="","",IF(OR('Özet'!$C$7="",'Özet'!$C$7&lt;=1),0,IFERROR(SUM(OFFSET('Yıllık Takip'!$C$5,MATCH(B12,'Yıllık Takip'!$A$6:$A$65,0),0,1,'Özet'!$C$7-1)),0)))</f>
      </c>
      <c r="AT12" s="11">
        <f>IF(B12="","",AS12+AM12)</f>
      </c>
      <c r="AU12" s="11">
        <f>IF(B12="","",MAX(0,'Özet'!$C$9-AT12))</f>
      </c>
      <c r="AV12" s="8">
        <f>IF(B12="","",IF(AK12=0,"Fazla çalışma yok",IF(D12&lt;&gt;"Var","Yıllık onay yok!",IF(AND(E12&lt;&gt;"Yok",E12&lt;&gt;""),"Engel kontrol!",IF(AT12&gt;'Özet'!$C$9,"270 saat aşıldı!",IF(AT12&gt;='Özet'!$C$8,"Sınıra yaklaştı",IF(AN12&lt;&gt;"Onaylandı","Onay eksik","Uygun")))))))</f>
      </c>
      <c r="AW12" s="13"/>
    </row>
    <row r="13" spans="1:49" x14ac:dyDescent="0.25">
      <c r="A13" s="6">
        <v>8</v>
      </c>
      <c r="B13" s="15"/>
      <c r="C13" s="8">
        <f>IF(B13="","",IFERROR(VLOOKUP(B13,'Çalışanlar'!$A$6:$I$65,2,FALSE)&amp;"","Listede yok"))</f>
      </c>
      <c r="D13" s="8">
        <f>IF(B13="","",IFERROR(VLOOKUP(B13,'Çalışanlar'!$A$6:$I$65,5,FALSE)&amp;"","Listede yok"))</f>
      </c>
      <c r="E13" s="8">
        <f>IF(B13="","",IFERROR(VLOOKUP(B13,'Çalışanlar'!$A$6:$I$65,7,FALSE)&amp;"","Listede yok"))</f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1">
        <f>IF(B13="","",SUM(F13:AJ13))</f>
      </c>
      <c r="AL13" s="10"/>
      <c r="AM13" s="11">
        <f>IF(B13="","",MAX(0,AK13-N(AL13)))</f>
      </c>
      <c r="AN13" s="16"/>
      <c r="AO13" s="16"/>
      <c r="AP13" s="11">
        <f>IF(B13="","",IF(AO13="Serbest zaman",0,AM13))</f>
      </c>
      <c r="AQ13" s="11">
        <f>IF(B13="","",IF(AO13="Serbest zaman",0,N(AL13)))</f>
      </c>
      <c r="AR13" s="11">
        <f>IF(B13="","",IF(AO13="Serbest zaman",AM13*1.5+N(AL13)*1.25,0))</f>
      </c>
      <c r="AS13" s="11">
        <f>IF(B13="","",IF(OR('Özet'!$C$7="",'Özet'!$C$7&lt;=1),0,IFERROR(SUM(OFFSET('Yıllık Takip'!$C$5,MATCH(B13,'Yıllık Takip'!$A$6:$A$65,0),0,1,'Özet'!$C$7-1)),0)))</f>
      </c>
      <c r="AT13" s="11">
        <f>IF(B13="","",AS13+AM13)</f>
      </c>
      <c r="AU13" s="11">
        <f>IF(B13="","",MAX(0,'Özet'!$C$9-AT13))</f>
      </c>
      <c r="AV13" s="8">
        <f>IF(B13="","",IF(AK13=0,"Fazla çalışma yok",IF(D13&lt;&gt;"Var","Yıllık onay yok!",IF(AND(E13&lt;&gt;"Yok",E13&lt;&gt;""),"Engel kontrol!",IF(AT13&gt;'Özet'!$C$9,"270 saat aşıldı!",IF(AT13&gt;='Özet'!$C$8,"Sınıra yaklaştı",IF(AN13&lt;&gt;"Onaylandı","Onay eksik","Uygun")))))))</f>
      </c>
      <c r="AW13" s="13"/>
    </row>
    <row r="14" spans="1:49" x14ac:dyDescent="0.25">
      <c r="A14" s="6">
        <v>9</v>
      </c>
      <c r="B14" s="15"/>
      <c r="C14" s="8">
        <f>IF(B14="","",IFERROR(VLOOKUP(B14,'Çalışanlar'!$A$6:$I$65,2,FALSE)&amp;"","Listede yok"))</f>
      </c>
      <c r="D14" s="8">
        <f>IF(B14="","",IFERROR(VLOOKUP(B14,'Çalışanlar'!$A$6:$I$65,5,FALSE)&amp;"","Listede yok"))</f>
      </c>
      <c r="E14" s="8">
        <f>IF(B14="","",IFERROR(VLOOKUP(B14,'Çalışanlar'!$A$6:$I$65,7,FALSE)&amp;"","Listede yok"))</f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1">
        <f>IF(B14="","",SUM(F14:AJ14))</f>
      </c>
      <c r="AL14" s="10"/>
      <c r="AM14" s="11">
        <f>IF(B14="","",MAX(0,AK14-N(AL14)))</f>
      </c>
      <c r="AN14" s="16"/>
      <c r="AO14" s="16"/>
      <c r="AP14" s="11">
        <f>IF(B14="","",IF(AO14="Serbest zaman",0,AM14))</f>
      </c>
      <c r="AQ14" s="11">
        <f>IF(B14="","",IF(AO14="Serbest zaman",0,N(AL14)))</f>
      </c>
      <c r="AR14" s="11">
        <f>IF(B14="","",IF(AO14="Serbest zaman",AM14*1.5+N(AL14)*1.25,0))</f>
      </c>
      <c r="AS14" s="11">
        <f>IF(B14="","",IF(OR('Özet'!$C$7="",'Özet'!$C$7&lt;=1),0,IFERROR(SUM(OFFSET('Yıllık Takip'!$C$5,MATCH(B14,'Yıllık Takip'!$A$6:$A$65,0),0,1,'Özet'!$C$7-1)),0)))</f>
      </c>
      <c r="AT14" s="11">
        <f>IF(B14="","",AS14+AM14)</f>
      </c>
      <c r="AU14" s="11">
        <f>IF(B14="","",MAX(0,'Özet'!$C$9-AT14))</f>
      </c>
      <c r="AV14" s="8">
        <f>IF(B14="","",IF(AK14=0,"Fazla çalışma yok",IF(D14&lt;&gt;"Var","Yıllık onay yok!",IF(AND(E14&lt;&gt;"Yok",E14&lt;&gt;""),"Engel kontrol!",IF(AT14&gt;'Özet'!$C$9,"270 saat aşıldı!",IF(AT14&gt;='Özet'!$C$8,"Sınıra yaklaştı",IF(AN14&lt;&gt;"Onaylandı","Onay eksik","Uygun")))))))</f>
      </c>
      <c r="AW14" s="13"/>
    </row>
    <row r="15" spans="1:49" x14ac:dyDescent="0.25">
      <c r="A15" s="6">
        <v>10</v>
      </c>
      <c r="B15" s="15"/>
      <c r="C15" s="8">
        <f>IF(B15="","",IFERROR(VLOOKUP(B15,'Çalışanlar'!$A$6:$I$65,2,FALSE)&amp;"","Listede yok"))</f>
      </c>
      <c r="D15" s="8">
        <f>IF(B15="","",IFERROR(VLOOKUP(B15,'Çalışanlar'!$A$6:$I$65,5,FALSE)&amp;"","Listede yok"))</f>
      </c>
      <c r="E15" s="8">
        <f>IF(B15="","",IFERROR(VLOOKUP(B15,'Çalışanlar'!$A$6:$I$65,7,FALSE)&amp;"","Listede yok"))</f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1">
        <f>IF(B15="","",SUM(F15:AJ15))</f>
      </c>
      <c r="AL15" s="10"/>
      <c r="AM15" s="11">
        <f>IF(B15="","",MAX(0,AK15-N(AL15)))</f>
      </c>
      <c r="AN15" s="16"/>
      <c r="AO15" s="16"/>
      <c r="AP15" s="11">
        <f>IF(B15="","",IF(AO15="Serbest zaman",0,AM15))</f>
      </c>
      <c r="AQ15" s="11">
        <f>IF(B15="","",IF(AO15="Serbest zaman",0,N(AL15)))</f>
      </c>
      <c r="AR15" s="11">
        <f>IF(B15="","",IF(AO15="Serbest zaman",AM15*1.5+N(AL15)*1.25,0))</f>
      </c>
      <c r="AS15" s="11">
        <f>IF(B15="","",IF(OR('Özet'!$C$7="",'Özet'!$C$7&lt;=1),0,IFERROR(SUM(OFFSET('Yıllık Takip'!$C$5,MATCH(B15,'Yıllık Takip'!$A$6:$A$65,0),0,1,'Özet'!$C$7-1)),0)))</f>
      </c>
      <c r="AT15" s="11">
        <f>IF(B15="","",AS15+AM15)</f>
      </c>
      <c r="AU15" s="11">
        <f>IF(B15="","",MAX(0,'Özet'!$C$9-AT15))</f>
      </c>
      <c r="AV15" s="8">
        <f>IF(B15="","",IF(AK15=0,"Fazla çalışma yok",IF(D15&lt;&gt;"Var","Yıllık onay yok!",IF(AND(E15&lt;&gt;"Yok",E15&lt;&gt;""),"Engel kontrol!",IF(AT15&gt;'Özet'!$C$9,"270 saat aşıldı!",IF(AT15&gt;='Özet'!$C$8,"Sınıra yaklaştı",IF(AN15&lt;&gt;"Onaylandı","Onay eksik","Uygun")))))))</f>
      </c>
      <c r="AW15" s="13"/>
    </row>
    <row r="16" spans="1:49" x14ac:dyDescent="0.25">
      <c r="A16" s="6">
        <v>11</v>
      </c>
      <c r="B16" s="15"/>
      <c r="C16" s="8">
        <f>IF(B16="","",IFERROR(VLOOKUP(B16,'Çalışanlar'!$A$6:$I$65,2,FALSE)&amp;"","Listede yok"))</f>
      </c>
      <c r="D16" s="8">
        <f>IF(B16="","",IFERROR(VLOOKUP(B16,'Çalışanlar'!$A$6:$I$65,5,FALSE)&amp;"","Listede yok"))</f>
      </c>
      <c r="E16" s="8">
        <f>IF(B16="","",IFERROR(VLOOKUP(B16,'Çalışanlar'!$A$6:$I$65,7,FALSE)&amp;"","Listede yok"))</f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1">
        <f>IF(B16="","",SUM(F16:AJ16))</f>
      </c>
      <c r="AL16" s="10"/>
      <c r="AM16" s="11">
        <f>IF(B16="","",MAX(0,AK16-N(AL16)))</f>
      </c>
      <c r="AN16" s="16"/>
      <c r="AO16" s="16"/>
      <c r="AP16" s="11">
        <f>IF(B16="","",IF(AO16="Serbest zaman",0,AM16))</f>
      </c>
      <c r="AQ16" s="11">
        <f>IF(B16="","",IF(AO16="Serbest zaman",0,N(AL16)))</f>
      </c>
      <c r="AR16" s="11">
        <f>IF(B16="","",IF(AO16="Serbest zaman",AM16*1.5+N(AL16)*1.25,0))</f>
      </c>
      <c r="AS16" s="11">
        <f>IF(B16="","",IF(OR('Özet'!$C$7="",'Özet'!$C$7&lt;=1),0,IFERROR(SUM(OFFSET('Yıllık Takip'!$C$5,MATCH(B16,'Yıllık Takip'!$A$6:$A$65,0),0,1,'Özet'!$C$7-1)),0)))</f>
      </c>
      <c r="AT16" s="11">
        <f>IF(B16="","",AS16+AM16)</f>
      </c>
      <c r="AU16" s="11">
        <f>IF(B16="","",MAX(0,'Özet'!$C$9-AT16))</f>
      </c>
      <c r="AV16" s="8">
        <f>IF(B16="","",IF(AK16=0,"Fazla çalışma yok",IF(D16&lt;&gt;"Var","Yıllık onay yok!",IF(AND(E16&lt;&gt;"Yok",E16&lt;&gt;""),"Engel kontrol!",IF(AT16&gt;'Özet'!$C$9,"270 saat aşıldı!",IF(AT16&gt;='Özet'!$C$8,"Sınıra yaklaştı",IF(AN16&lt;&gt;"Onaylandı","Onay eksik","Uygun")))))))</f>
      </c>
      <c r="AW16" s="13"/>
    </row>
    <row r="17" spans="1:49" x14ac:dyDescent="0.25">
      <c r="A17" s="6">
        <v>12</v>
      </c>
      <c r="B17" s="15"/>
      <c r="C17" s="8">
        <f>IF(B17="","",IFERROR(VLOOKUP(B17,'Çalışanlar'!$A$6:$I$65,2,FALSE)&amp;"","Listede yok"))</f>
      </c>
      <c r="D17" s="8">
        <f>IF(B17="","",IFERROR(VLOOKUP(B17,'Çalışanlar'!$A$6:$I$65,5,FALSE)&amp;"","Listede yok"))</f>
      </c>
      <c r="E17" s="8">
        <f>IF(B17="","",IFERROR(VLOOKUP(B17,'Çalışanlar'!$A$6:$I$65,7,FALSE)&amp;"","Listede yok"))</f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1">
        <f>IF(B17="","",SUM(F17:AJ17))</f>
      </c>
      <c r="AL17" s="10"/>
      <c r="AM17" s="11">
        <f>IF(B17="","",MAX(0,AK17-N(AL17)))</f>
      </c>
      <c r="AN17" s="16"/>
      <c r="AO17" s="16"/>
      <c r="AP17" s="11">
        <f>IF(B17="","",IF(AO17="Serbest zaman",0,AM17))</f>
      </c>
      <c r="AQ17" s="11">
        <f>IF(B17="","",IF(AO17="Serbest zaman",0,N(AL17)))</f>
      </c>
      <c r="AR17" s="11">
        <f>IF(B17="","",IF(AO17="Serbest zaman",AM17*1.5+N(AL17)*1.25,0))</f>
      </c>
      <c r="AS17" s="11">
        <f>IF(B17="","",IF(OR('Özet'!$C$7="",'Özet'!$C$7&lt;=1),0,IFERROR(SUM(OFFSET('Yıllık Takip'!$C$5,MATCH(B17,'Yıllık Takip'!$A$6:$A$65,0),0,1,'Özet'!$C$7-1)),0)))</f>
      </c>
      <c r="AT17" s="11">
        <f>IF(B17="","",AS17+AM17)</f>
      </c>
      <c r="AU17" s="11">
        <f>IF(B17="","",MAX(0,'Özet'!$C$9-AT17))</f>
      </c>
      <c r="AV17" s="8">
        <f>IF(B17="","",IF(AK17=0,"Fazla çalışma yok",IF(D17&lt;&gt;"Var","Yıllık onay yok!",IF(AND(E17&lt;&gt;"Yok",E17&lt;&gt;""),"Engel kontrol!",IF(AT17&gt;'Özet'!$C$9,"270 saat aşıldı!",IF(AT17&gt;='Özet'!$C$8,"Sınıra yaklaştı",IF(AN17&lt;&gt;"Onaylandı","Onay eksik","Uygun")))))))</f>
      </c>
      <c r="AW17" s="13"/>
    </row>
    <row r="18" spans="1:49" x14ac:dyDescent="0.25">
      <c r="A18" s="6">
        <v>13</v>
      </c>
      <c r="B18" s="15"/>
      <c r="C18" s="8">
        <f>IF(B18="","",IFERROR(VLOOKUP(B18,'Çalışanlar'!$A$6:$I$65,2,FALSE)&amp;"","Listede yok"))</f>
      </c>
      <c r="D18" s="8">
        <f>IF(B18="","",IFERROR(VLOOKUP(B18,'Çalışanlar'!$A$6:$I$65,5,FALSE)&amp;"","Listede yok"))</f>
      </c>
      <c r="E18" s="8">
        <f>IF(B18="","",IFERROR(VLOOKUP(B18,'Çalışanlar'!$A$6:$I$65,7,FALSE)&amp;"","Listede yok"))</f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1">
        <f>IF(B18="","",SUM(F18:AJ18))</f>
      </c>
      <c r="AL18" s="10"/>
      <c r="AM18" s="11">
        <f>IF(B18="","",MAX(0,AK18-N(AL18)))</f>
      </c>
      <c r="AN18" s="16"/>
      <c r="AO18" s="16"/>
      <c r="AP18" s="11">
        <f>IF(B18="","",IF(AO18="Serbest zaman",0,AM18))</f>
      </c>
      <c r="AQ18" s="11">
        <f>IF(B18="","",IF(AO18="Serbest zaman",0,N(AL18)))</f>
      </c>
      <c r="AR18" s="11">
        <f>IF(B18="","",IF(AO18="Serbest zaman",AM18*1.5+N(AL18)*1.25,0))</f>
      </c>
      <c r="AS18" s="11">
        <f>IF(B18="","",IF(OR('Özet'!$C$7="",'Özet'!$C$7&lt;=1),0,IFERROR(SUM(OFFSET('Yıllık Takip'!$C$5,MATCH(B18,'Yıllık Takip'!$A$6:$A$65,0),0,1,'Özet'!$C$7-1)),0)))</f>
      </c>
      <c r="AT18" s="11">
        <f>IF(B18="","",AS18+AM18)</f>
      </c>
      <c r="AU18" s="11">
        <f>IF(B18="","",MAX(0,'Özet'!$C$9-AT18))</f>
      </c>
      <c r="AV18" s="8">
        <f>IF(B18="","",IF(AK18=0,"Fazla çalışma yok",IF(D18&lt;&gt;"Var","Yıllık onay yok!",IF(AND(E18&lt;&gt;"Yok",E18&lt;&gt;""),"Engel kontrol!",IF(AT18&gt;'Özet'!$C$9,"270 saat aşıldı!",IF(AT18&gt;='Özet'!$C$8,"Sınıra yaklaştı",IF(AN18&lt;&gt;"Onaylandı","Onay eksik","Uygun")))))))</f>
      </c>
      <c r="AW18" s="13"/>
    </row>
    <row r="19" spans="1:49" x14ac:dyDescent="0.25">
      <c r="A19" s="6">
        <v>14</v>
      </c>
      <c r="B19" s="15"/>
      <c r="C19" s="8">
        <f>IF(B19="","",IFERROR(VLOOKUP(B19,'Çalışanlar'!$A$6:$I$65,2,FALSE)&amp;"","Listede yok"))</f>
      </c>
      <c r="D19" s="8">
        <f>IF(B19="","",IFERROR(VLOOKUP(B19,'Çalışanlar'!$A$6:$I$65,5,FALSE)&amp;"","Listede yok"))</f>
      </c>
      <c r="E19" s="8">
        <f>IF(B19="","",IFERROR(VLOOKUP(B19,'Çalışanlar'!$A$6:$I$65,7,FALSE)&amp;"","Listede yok"))</f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1">
        <f>IF(B19="","",SUM(F19:AJ19))</f>
      </c>
      <c r="AL19" s="10"/>
      <c r="AM19" s="11">
        <f>IF(B19="","",MAX(0,AK19-N(AL19)))</f>
      </c>
      <c r="AN19" s="16"/>
      <c r="AO19" s="16"/>
      <c r="AP19" s="11">
        <f>IF(B19="","",IF(AO19="Serbest zaman",0,AM19))</f>
      </c>
      <c r="AQ19" s="11">
        <f>IF(B19="","",IF(AO19="Serbest zaman",0,N(AL19)))</f>
      </c>
      <c r="AR19" s="11">
        <f>IF(B19="","",IF(AO19="Serbest zaman",AM19*1.5+N(AL19)*1.25,0))</f>
      </c>
      <c r="AS19" s="11">
        <f>IF(B19="","",IF(OR('Özet'!$C$7="",'Özet'!$C$7&lt;=1),0,IFERROR(SUM(OFFSET('Yıllık Takip'!$C$5,MATCH(B19,'Yıllık Takip'!$A$6:$A$65,0),0,1,'Özet'!$C$7-1)),0)))</f>
      </c>
      <c r="AT19" s="11">
        <f>IF(B19="","",AS19+AM19)</f>
      </c>
      <c r="AU19" s="11">
        <f>IF(B19="","",MAX(0,'Özet'!$C$9-AT19))</f>
      </c>
      <c r="AV19" s="8">
        <f>IF(B19="","",IF(AK19=0,"Fazla çalışma yok",IF(D19&lt;&gt;"Var","Yıllık onay yok!",IF(AND(E19&lt;&gt;"Yok",E19&lt;&gt;""),"Engel kontrol!",IF(AT19&gt;'Özet'!$C$9,"270 saat aşıldı!",IF(AT19&gt;='Özet'!$C$8,"Sınıra yaklaştı",IF(AN19&lt;&gt;"Onaylandı","Onay eksik","Uygun")))))))</f>
      </c>
      <c r="AW19" s="13"/>
    </row>
    <row r="20" spans="1:49" x14ac:dyDescent="0.25">
      <c r="A20" s="6">
        <v>15</v>
      </c>
      <c r="B20" s="15"/>
      <c r="C20" s="8">
        <f>IF(B20="","",IFERROR(VLOOKUP(B20,'Çalışanlar'!$A$6:$I$65,2,FALSE)&amp;"","Listede yok"))</f>
      </c>
      <c r="D20" s="8">
        <f>IF(B20="","",IFERROR(VLOOKUP(B20,'Çalışanlar'!$A$6:$I$65,5,FALSE)&amp;"","Listede yok"))</f>
      </c>
      <c r="E20" s="8">
        <f>IF(B20="","",IFERROR(VLOOKUP(B20,'Çalışanlar'!$A$6:$I$65,7,FALSE)&amp;"","Listede yok"))</f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1">
        <f>IF(B20="","",SUM(F20:AJ20))</f>
      </c>
      <c r="AL20" s="10"/>
      <c r="AM20" s="11">
        <f>IF(B20="","",MAX(0,AK20-N(AL20)))</f>
      </c>
      <c r="AN20" s="16"/>
      <c r="AO20" s="16"/>
      <c r="AP20" s="11">
        <f>IF(B20="","",IF(AO20="Serbest zaman",0,AM20))</f>
      </c>
      <c r="AQ20" s="11">
        <f>IF(B20="","",IF(AO20="Serbest zaman",0,N(AL20)))</f>
      </c>
      <c r="AR20" s="11">
        <f>IF(B20="","",IF(AO20="Serbest zaman",AM20*1.5+N(AL20)*1.25,0))</f>
      </c>
      <c r="AS20" s="11">
        <f>IF(B20="","",IF(OR('Özet'!$C$7="",'Özet'!$C$7&lt;=1),0,IFERROR(SUM(OFFSET('Yıllık Takip'!$C$5,MATCH(B20,'Yıllık Takip'!$A$6:$A$65,0),0,1,'Özet'!$C$7-1)),0)))</f>
      </c>
      <c r="AT20" s="11">
        <f>IF(B20="","",AS20+AM20)</f>
      </c>
      <c r="AU20" s="11">
        <f>IF(B20="","",MAX(0,'Özet'!$C$9-AT20))</f>
      </c>
      <c r="AV20" s="8">
        <f>IF(B20="","",IF(AK20=0,"Fazla çalışma yok",IF(D20&lt;&gt;"Var","Yıllık onay yok!",IF(AND(E20&lt;&gt;"Yok",E20&lt;&gt;""),"Engel kontrol!",IF(AT20&gt;'Özet'!$C$9,"270 saat aşıldı!",IF(AT20&gt;='Özet'!$C$8,"Sınıra yaklaştı",IF(AN20&lt;&gt;"Onaylandı","Onay eksik","Uygun")))))))</f>
      </c>
      <c r="AW20" s="13"/>
    </row>
    <row r="21" spans="1:49" x14ac:dyDescent="0.25">
      <c r="A21" s="6">
        <v>16</v>
      </c>
      <c r="B21" s="15"/>
      <c r="C21" s="8">
        <f>IF(B21="","",IFERROR(VLOOKUP(B21,'Çalışanlar'!$A$6:$I$65,2,FALSE)&amp;"","Listede yok"))</f>
      </c>
      <c r="D21" s="8">
        <f>IF(B21="","",IFERROR(VLOOKUP(B21,'Çalışanlar'!$A$6:$I$65,5,FALSE)&amp;"","Listede yok"))</f>
      </c>
      <c r="E21" s="8">
        <f>IF(B21="","",IFERROR(VLOOKUP(B21,'Çalışanlar'!$A$6:$I$65,7,FALSE)&amp;"","Listede yok"))</f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>
        <f>IF(B21="","",SUM(F21:AJ21))</f>
      </c>
      <c r="AL21" s="10"/>
      <c r="AM21" s="11">
        <f>IF(B21="","",MAX(0,AK21-N(AL21)))</f>
      </c>
      <c r="AN21" s="16"/>
      <c r="AO21" s="16"/>
      <c r="AP21" s="11">
        <f>IF(B21="","",IF(AO21="Serbest zaman",0,AM21))</f>
      </c>
      <c r="AQ21" s="11">
        <f>IF(B21="","",IF(AO21="Serbest zaman",0,N(AL21)))</f>
      </c>
      <c r="AR21" s="11">
        <f>IF(B21="","",IF(AO21="Serbest zaman",AM21*1.5+N(AL21)*1.25,0))</f>
      </c>
      <c r="AS21" s="11">
        <f>IF(B21="","",IF(OR('Özet'!$C$7="",'Özet'!$C$7&lt;=1),0,IFERROR(SUM(OFFSET('Yıllık Takip'!$C$5,MATCH(B21,'Yıllık Takip'!$A$6:$A$65,0),0,1,'Özet'!$C$7-1)),0)))</f>
      </c>
      <c r="AT21" s="11">
        <f>IF(B21="","",AS21+AM21)</f>
      </c>
      <c r="AU21" s="11">
        <f>IF(B21="","",MAX(0,'Özet'!$C$9-AT21))</f>
      </c>
      <c r="AV21" s="8">
        <f>IF(B21="","",IF(AK21=0,"Fazla çalışma yok",IF(D21&lt;&gt;"Var","Yıllık onay yok!",IF(AND(E21&lt;&gt;"Yok",E21&lt;&gt;""),"Engel kontrol!",IF(AT21&gt;'Özet'!$C$9,"270 saat aşıldı!",IF(AT21&gt;='Özet'!$C$8,"Sınıra yaklaştı",IF(AN21&lt;&gt;"Onaylandı","Onay eksik","Uygun")))))))</f>
      </c>
      <c r="AW21" s="13"/>
    </row>
    <row r="22" spans="1:49" x14ac:dyDescent="0.25">
      <c r="A22" s="6">
        <v>17</v>
      </c>
      <c r="B22" s="15"/>
      <c r="C22" s="8">
        <f>IF(B22="","",IFERROR(VLOOKUP(B22,'Çalışanlar'!$A$6:$I$65,2,FALSE)&amp;"","Listede yok"))</f>
      </c>
      <c r="D22" s="8">
        <f>IF(B22="","",IFERROR(VLOOKUP(B22,'Çalışanlar'!$A$6:$I$65,5,FALSE)&amp;"","Listede yok"))</f>
      </c>
      <c r="E22" s="8">
        <f>IF(B22="","",IFERROR(VLOOKUP(B22,'Çalışanlar'!$A$6:$I$65,7,FALSE)&amp;"","Listede yok"))</f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1">
        <f>IF(B22="","",SUM(F22:AJ22))</f>
      </c>
      <c r="AL22" s="10"/>
      <c r="AM22" s="11">
        <f>IF(B22="","",MAX(0,AK22-N(AL22)))</f>
      </c>
      <c r="AN22" s="16"/>
      <c r="AO22" s="16"/>
      <c r="AP22" s="11">
        <f>IF(B22="","",IF(AO22="Serbest zaman",0,AM22))</f>
      </c>
      <c r="AQ22" s="11">
        <f>IF(B22="","",IF(AO22="Serbest zaman",0,N(AL22)))</f>
      </c>
      <c r="AR22" s="11">
        <f>IF(B22="","",IF(AO22="Serbest zaman",AM22*1.5+N(AL22)*1.25,0))</f>
      </c>
      <c r="AS22" s="11">
        <f>IF(B22="","",IF(OR('Özet'!$C$7="",'Özet'!$C$7&lt;=1),0,IFERROR(SUM(OFFSET('Yıllık Takip'!$C$5,MATCH(B22,'Yıllık Takip'!$A$6:$A$65,0),0,1,'Özet'!$C$7-1)),0)))</f>
      </c>
      <c r="AT22" s="11">
        <f>IF(B22="","",AS22+AM22)</f>
      </c>
      <c r="AU22" s="11">
        <f>IF(B22="","",MAX(0,'Özet'!$C$9-AT22))</f>
      </c>
      <c r="AV22" s="8">
        <f>IF(B22="","",IF(AK22=0,"Fazla çalışma yok",IF(D22&lt;&gt;"Var","Yıllık onay yok!",IF(AND(E22&lt;&gt;"Yok",E22&lt;&gt;""),"Engel kontrol!",IF(AT22&gt;'Özet'!$C$9,"270 saat aşıldı!",IF(AT22&gt;='Özet'!$C$8,"Sınıra yaklaştı",IF(AN22&lt;&gt;"Onaylandı","Onay eksik","Uygun")))))))</f>
      </c>
      <c r="AW22" s="13"/>
    </row>
    <row r="23" spans="1:49" x14ac:dyDescent="0.25">
      <c r="A23" s="6">
        <v>18</v>
      </c>
      <c r="B23" s="15"/>
      <c r="C23" s="8">
        <f>IF(B23="","",IFERROR(VLOOKUP(B23,'Çalışanlar'!$A$6:$I$65,2,FALSE)&amp;"","Listede yok"))</f>
      </c>
      <c r="D23" s="8">
        <f>IF(B23="","",IFERROR(VLOOKUP(B23,'Çalışanlar'!$A$6:$I$65,5,FALSE)&amp;"","Listede yok"))</f>
      </c>
      <c r="E23" s="8">
        <f>IF(B23="","",IFERROR(VLOOKUP(B23,'Çalışanlar'!$A$6:$I$65,7,FALSE)&amp;"","Listede yok"))</f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1">
        <f>IF(B23="","",SUM(F23:AJ23))</f>
      </c>
      <c r="AL23" s="10"/>
      <c r="AM23" s="11">
        <f>IF(B23="","",MAX(0,AK23-N(AL23)))</f>
      </c>
      <c r="AN23" s="16"/>
      <c r="AO23" s="16"/>
      <c r="AP23" s="11">
        <f>IF(B23="","",IF(AO23="Serbest zaman",0,AM23))</f>
      </c>
      <c r="AQ23" s="11">
        <f>IF(B23="","",IF(AO23="Serbest zaman",0,N(AL23)))</f>
      </c>
      <c r="AR23" s="11">
        <f>IF(B23="","",IF(AO23="Serbest zaman",AM23*1.5+N(AL23)*1.25,0))</f>
      </c>
      <c r="AS23" s="11">
        <f>IF(B23="","",IF(OR('Özet'!$C$7="",'Özet'!$C$7&lt;=1),0,IFERROR(SUM(OFFSET('Yıllık Takip'!$C$5,MATCH(B23,'Yıllık Takip'!$A$6:$A$65,0),0,1,'Özet'!$C$7-1)),0)))</f>
      </c>
      <c r="AT23" s="11">
        <f>IF(B23="","",AS23+AM23)</f>
      </c>
      <c r="AU23" s="11">
        <f>IF(B23="","",MAX(0,'Özet'!$C$9-AT23))</f>
      </c>
      <c r="AV23" s="8">
        <f>IF(B23="","",IF(AK23=0,"Fazla çalışma yok",IF(D23&lt;&gt;"Var","Yıllık onay yok!",IF(AND(E23&lt;&gt;"Yok",E23&lt;&gt;""),"Engel kontrol!",IF(AT23&gt;'Özet'!$C$9,"270 saat aşıldı!",IF(AT23&gt;='Özet'!$C$8,"Sınıra yaklaştı",IF(AN23&lt;&gt;"Onaylandı","Onay eksik","Uygun")))))))</f>
      </c>
      <c r="AW23" s="13"/>
    </row>
    <row r="24" spans="1:49" x14ac:dyDescent="0.25">
      <c r="A24" s="6">
        <v>19</v>
      </c>
      <c r="B24" s="15"/>
      <c r="C24" s="8">
        <f>IF(B24="","",IFERROR(VLOOKUP(B24,'Çalışanlar'!$A$6:$I$65,2,FALSE)&amp;"","Listede yok"))</f>
      </c>
      <c r="D24" s="8">
        <f>IF(B24="","",IFERROR(VLOOKUP(B24,'Çalışanlar'!$A$6:$I$65,5,FALSE)&amp;"","Listede yok"))</f>
      </c>
      <c r="E24" s="8">
        <f>IF(B24="","",IFERROR(VLOOKUP(B24,'Çalışanlar'!$A$6:$I$65,7,FALSE)&amp;"","Listede yok"))</f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1">
        <f>IF(B24="","",SUM(F24:AJ24))</f>
      </c>
      <c r="AL24" s="10"/>
      <c r="AM24" s="11">
        <f>IF(B24="","",MAX(0,AK24-N(AL24)))</f>
      </c>
      <c r="AN24" s="16"/>
      <c r="AO24" s="16"/>
      <c r="AP24" s="11">
        <f>IF(B24="","",IF(AO24="Serbest zaman",0,AM24))</f>
      </c>
      <c r="AQ24" s="11">
        <f>IF(B24="","",IF(AO24="Serbest zaman",0,N(AL24)))</f>
      </c>
      <c r="AR24" s="11">
        <f>IF(B24="","",IF(AO24="Serbest zaman",AM24*1.5+N(AL24)*1.25,0))</f>
      </c>
      <c r="AS24" s="11">
        <f>IF(B24="","",IF(OR('Özet'!$C$7="",'Özet'!$C$7&lt;=1),0,IFERROR(SUM(OFFSET('Yıllık Takip'!$C$5,MATCH(B24,'Yıllık Takip'!$A$6:$A$65,0),0,1,'Özet'!$C$7-1)),0)))</f>
      </c>
      <c r="AT24" s="11">
        <f>IF(B24="","",AS24+AM24)</f>
      </c>
      <c r="AU24" s="11">
        <f>IF(B24="","",MAX(0,'Özet'!$C$9-AT24))</f>
      </c>
      <c r="AV24" s="8">
        <f>IF(B24="","",IF(AK24=0,"Fazla çalışma yok",IF(D24&lt;&gt;"Var","Yıllık onay yok!",IF(AND(E24&lt;&gt;"Yok",E24&lt;&gt;""),"Engel kontrol!",IF(AT24&gt;'Özet'!$C$9,"270 saat aşıldı!",IF(AT24&gt;='Özet'!$C$8,"Sınıra yaklaştı",IF(AN24&lt;&gt;"Onaylandı","Onay eksik","Uygun")))))))</f>
      </c>
      <c r="AW24" s="13"/>
    </row>
    <row r="25" spans="1:49" x14ac:dyDescent="0.25">
      <c r="A25" s="6">
        <v>20</v>
      </c>
      <c r="B25" s="15"/>
      <c r="C25" s="8">
        <f>IF(B25="","",IFERROR(VLOOKUP(B25,'Çalışanlar'!$A$6:$I$65,2,FALSE)&amp;"","Listede yok"))</f>
      </c>
      <c r="D25" s="8">
        <f>IF(B25="","",IFERROR(VLOOKUP(B25,'Çalışanlar'!$A$6:$I$65,5,FALSE)&amp;"","Listede yok"))</f>
      </c>
      <c r="E25" s="8">
        <f>IF(B25="","",IFERROR(VLOOKUP(B25,'Çalışanlar'!$A$6:$I$65,7,FALSE)&amp;"","Listede yok"))</f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1">
        <f>IF(B25="","",SUM(F25:AJ25))</f>
      </c>
      <c r="AL25" s="10"/>
      <c r="AM25" s="11">
        <f>IF(B25="","",MAX(0,AK25-N(AL25)))</f>
      </c>
      <c r="AN25" s="16"/>
      <c r="AO25" s="16"/>
      <c r="AP25" s="11">
        <f>IF(B25="","",IF(AO25="Serbest zaman",0,AM25))</f>
      </c>
      <c r="AQ25" s="11">
        <f>IF(B25="","",IF(AO25="Serbest zaman",0,N(AL25)))</f>
      </c>
      <c r="AR25" s="11">
        <f>IF(B25="","",IF(AO25="Serbest zaman",AM25*1.5+N(AL25)*1.25,0))</f>
      </c>
      <c r="AS25" s="11">
        <f>IF(B25="","",IF(OR('Özet'!$C$7="",'Özet'!$C$7&lt;=1),0,IFERROR(SUM(OFFSET('Yıllık Takip'!$C$5,MATCH(B25,'Yıllık Takip'!$A$6:$A$65,0),0,1,'Özet'!$C$7-1)),0)))</f>
      </c>
      <c r="AT25" s="11">
        <f>IF(B25="","",AS25+AM25)</f>
      </c>
      <c r="AU25" s="11">
        <f>IF(B25="","",MAX(0,'Özet'!$C$9-AT25))</f>
      </c>
      <c r="AV25" s="8">
        <f>IF(B25="","",IF(AK25=0,"Fazla çalışma yok",IF(D25&lt;&gt;"Var","Yıllık onay yok!",IF(AND(E25&lt;&gt;"Yok",E25&lt;&gt;""),"Engel kontrol!",IF(AT25&gt;'Özet'!$C$9,"270 saat aşıldı!",IF(AT25&gt;='Özet'!$C$8,"Sınıra yaklaştı",IF(AN25&lt;&gt;"Onaylandı","Onay eksik","Uygun")))))))</f>
      </c>
      <c r="AW25" s="13"/>
    </row>
    <row r="26" spans="1:49" x14ac:dyDescent="0.25">
      <c r="A26" s="6">
        <v>21</v>
      </c>
      <c r="B26" s="15"/>
      <c r="C26" s="8">
        <f>IF(B26="","",IFERROR(VLOOKUP(B26,'Çalışanlar'!$A$6:$I$65,2,FALSE)&amp;"","Listede yok"))</f>
      </c>
      <c r="D26" s="8">
        <f>IF(B26="","",IFERROR(VLOOKUP(B26,'Çalışanlar'!$A$6:$I$65,5,FALSE)&amp;"","Listede yok"))</f>
      </c>
      <c r="E26" s="8">
        <f>IF(B26="","",IFERROR(VLOOKUP(B26,'Çalışanlar'!$A$6:$I$65,7,FALSE)&amp;"","Listede yok"))</f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1">
        <f>IF(B26="","",SUM(F26:AJ26))</f>
      </c>
      <c r="AL26" s="10"/>
      <c r="AM26" s="11">
        <f>IF(B26="","",MAX(0,AK26-N(AL26)))</f>
      </c>
      <c r="AN26" s="16"/>
      <c r="AO26" s="16"/>
      <c r="AP26" s="11">
        <f>IF(B26="","",IF(AO26="Serbest zaman",0,AM26))</f>
      </c>
      <c r="AQ26" s="11">
        <f>IF(B26="","",IF(AO26="Serbest zaman",0,N(AL26)))</f>
      </c>
      <c r="AR26" s="11">
        <f>IF(B26="","",IF(AO26="Serbest zaman",AM26*1.5+N(AL26)*1.25,0))</f>
      </c>
      <c r="AS26" s="11">
        <f>IF(B26="","",IF(OR('Özet'!$C$7="",'Özet'!$C$7&lt;=1),0,IFERROR(SUM(OFFSET('Yıllık Takip'!$C$5,MATCH(B26,'Yıllık Takip'!$A$6:$A$65,0),0,1,'Özet'!$C$7-1)),0)))</f>
      </c>
      <c r="AT26" s="11">
        <f>IF(B26="","",AS26+AM26)</f>
      </c>
      <c r="AU26" s="11">
        <f>IF(B26="","",MAX(0,'Özet'!$C$9-AT26))</f>
      </c>
      <c r="AV26" s="8">
        <f>IF(B26="","",IF(AK26=0,"Fazla çalışma yok",IF(D26&lt;&gt;"Var","Yıllık onay yok!",IF(AND(E26&lt;&gt;"Yok",E26&lt;&gt;""),"Engel kontrol!",IF(AT26&gt;'Özet'!$C$9,"270 saat aşıldı!",IF(AT26&gt;='Özet'!$C$8,"Sınıra yaklaştı",IF(AN26&lt;&gt;"Onaylandı","Onay eksik","Uygun")))))))</f>
      </c>
      <c r="AW26" s="13"/>
    </row>
    <row r="27" spans="1:49" x14ac:dyDescent="0.25">
      <c r="A27" s="6">
        <v>22</v>
      </c>
      <c r="B27" s="15"/>
      <c r="C27" s="8">
        <f>IF(B27="","",IFERROR(VLOOKUP(B27,'Çalışanlar'!$A$6:$I$65,2,FALSE)&amp;"","Listede yok"))</f>
      </c>
      <c r="D27" s="8">
        <f>IF(B27="","",IFERROR(VLOOKUP(B27,'Çalışanlar'!$A$6:$I$65,5,FALSE)&amp;"","Listede yok"))</f>
      </c>
      <c r="E27" s="8">
        <f>IF(B27="","",IFERROR(VLOOKUP(B27,'Çalışanlar'!$A$6:$I$65,7,FALSE)&amp;"","Listede yok"))</f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1">
        <f>IF(B27="","",SUM(F27:AJ27))</f>
      </c>
      <c r="AL27" s="10"/>
      <c r="AM27" s="11">
        <f>IF(B27="","",MAX(0,AK27-N(AL27)))</f>
      </c>
      <c r="AN27" s="16"/>
      <c r="AO27" s="16"/>
      <c r="AP27" s="11">
        <f>IF(B27="","",IF(AO27="Serbest zaman",0,AM27))</f>
      </c>
      <c r="AQ27" s="11">
        <f>IF(B27="","",IF(AO27="Serbest zaman",0,N(AL27)))</f>
      </c>
      <c r="AR27" s="11">
        <f>IF(B27="","",IF(AO27="Serbest zaman",AM27*1.5+N(AL27)*1.25,0))</f>
      </c>
      <c r="AS27" s="11">
        <f>IF(B27="","",IF(OR('Özet'!$C$7="",'Özet'!$C$7&lt;=1),0,IFERROR(SUM(OFFSET('Yıllık Takip'!$C$5,MATCH(B27,'Yıllık Takip'!$A$6:$A$65,0),0,1,'Özet'!$C$7-1)),0)))</f>
      </c>
      <c r="AT27" s="11">
        <f>IF(B27="","",AS27+AM27)</f>
      </c>
      <c r="AU27" s="11">
        <f>IF(B27="","",MAX(0,'Özet'!$C$9-AT27))</f>
      </c>
      <c r="AV27" s="8">
        <f>IF(B27="","",IF(AK27=0,"Fazla çalışma yok",IF(D27&lt;&gt;"Var","Yıllık onay yok!",IF(AND(E27&lt;&gt;"Yok",E27&lt;&gt;""),"Engel kontrol!",IF(AT27&gt;'Özet'!$C$9,"270 saat aşıldı!",IF(AT27&gt;='Özet'!$C$8,"Sınıra yaklaştı",IF(AN27&lt;&gt;"Onaylandı","Onay eksik","Uygun")))))))</f>
      </c>
      <c r="AW27" s="13"/>
    </row>
    <row r="28" spans="1:49" x14ac:dyDescent="0.25">
      <c r="A28" s="6">
        <v>23</v>
      </c>
      <c r="B28" s="15"/>
      <c r="C28" s="8">
        <f>IF(B28="","",IFERROR(VLOOKUP(B28,'Çalışanlar'!$A$6:$I$65,2,FALSE)&amp;"","Listede yok"))</f>
      </c>
      <c r="D28" s="8">
        <f>IF(B28="","",IFERROR(VLOOKUP(B28,'Çalışanlar'!$A$6:$I$65,5,FALSE)&amp;"","Listede yok"))</f>
      </c>
      <c r="E28" s="8">
        <f>IF(B28="","",IFERROR(VLOOKUP(B28,'Çalışanlar'!$A$6:$I$65,7,FALSE)&amp;"","Listede yok"))</f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>
        <f>IF(B28="","",SUM(F28:AJ28))</f>
      </c>
      <c r="AL28" s="10"/>
      <c r="AM28" s="11">
        <f>IF(B28="","",MAX(0,AK28-N(AL28)))</f>
      </c>
      <c r="AN28" s="16"/>
      <c r="AO28" s="16"/>
      <c r="AP28" s="11">
        <f>IF(B28="","",IF(AO28="Serbest zaman",0,AM28))</f>
      </c>
      <c r="AQ28" s="11">
        <f>IF(B28="","",IF(AO28="Serbest zaman",0,N(AL28)))</f>
      </c>
      <c r="AR28" s="11">
        <f>IF(B28="","",IF(AO28="Serbest zaman",AM28*1.5+N(AL28)*1.25,0))</f>
      </c>
      <c r="AS28" s="11">
        <f>IF(B28="","",IF(OR('Özet'!$C$7="",'Özet'!$C$7&lt;=1),0,IFERROR(SUM(OFFSET('Yıllık Takip'!$C$5,MATCH(B28,'Yıllık Takip'!$A$6:$A$65,0),0,1,'Özet'!$C$7-1)),0)))</f>
      </c>
      <c r="AT28" s="11">
        <f>IF(B28="","",AS28+AM28)</f>
      </c>
      <c r="AU28" s="11">
        <f>IF(B28="","",MAX(0,'Özet'!$C$9-AT28))</f>
      </c>
      <c r="AV28" s="8">
        <f>IF(B28="","",IF(AK28=0,"Fazla çalışma yok",IF(D28&lt;&gt;"Var","Yıllık onay yok!",IF(AND(E28&lt;&gt;"Yok",E28&lt;&gt;""),"Engel kontrol!",IF(AT28&gt;'Özet'!$C$9,"270 saat aşıldı!",IF(AT28&gt;='Özet'!$C$8,"Sınıra yaklaştı",IF(AN28&lt;&gt;"Onaylandı","Onay eksik","Uygun")))))))</f>
      </c>
      <c r="AW28" s="13"/>
    </row>
    <row r="29" spans="1:49" x14ac:dyDescent="0.25">
      <c r="A29" s="6">
        <v>24</v>
      </c>
      <c r="B29" s="15"/>
      <c r="C29" s="8">
        <f>IF(B29="","",IFERROR(VLOOKUP(B29,'Çalışanlar'!$A$6:$I$65,2,FALSE)&amp;"","Listede yok"))</f>
      </c>
      <c r="D29" s="8">
        <f>IF(B29="","",IFERROR(VLOOKUP(B29,'Çalışanlar'!$A$6:$I$65,5,FALSE)&amp;"","Listede yok"))</f>
      </c>
      <c r="E29" s="8">
        <f>IF(B29="","",IFERROR(VLOOKUP(B29,'Çalışanlar'!$A$6:$I$65,7,FALSE)&amp;"","Listede yok"))</f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>
        <f>IF(B29="","",SUM(F29:AJ29))</f>
      </c>
      <c r="AL29" s="10"/>
      <c r="AM29" s="11">
        <f>IF(B29="","",MAX(0,AK29-N(AL29)))</f>
      </c>
      <c r="AN29" s="16"/>
      <c r="AO29" s="16"/>
      <c r="AP29" s="11">
        <f>IF(B29="","",IF(AO29="Serbest zaman",0,AM29))</f>
      </c>
      <c r="AQ29" s="11">
        <f>IF(B29="","",IF(AO29="Serbest zaman",0,N(AL29)))</f>
      </c>
      <c r="AR29" s="11">
        <f>IF(B29="","",IF(AO29="Serbest zaman",AM29*1.5+N(AL29)*1.25,0))</f>
      </c>
      <c r="AS29" s="11">
        <f>IF(B29="","",IF(OR('Özet'!$C$7="",'Özet'!$C$7&lt;=1),0,IFERROR(SUM(OFFSET('Yıllık Takip'!$C$5,MATCH(B29,'Yıllık Takip'!$A$6:$A$65,0),0,1,'Özet'!$C$7-1)),0)))</f>
      </c>
      <c r="AT29" s="11">
        <f>IF(B29="","",AS29+AM29)</f>
      </c>
      <c r="AU29" s="11">
        <f>IF(B29="","",MAX(0,'Özet'!$C$9-AT29))</f>
      </c>
      <c r="AV29" s="8">
        <f>IF(B29="","",IF(AK29=0,"Fazla çalışma yok",IF(D29&lt;&gt;"Var","Yıllık onay yok!",IF(AND(E29&lt;&gt;"Yok",E29&lt;&gt;""),"Engel kontrol!",IF(AT29&gt;'Özet'!$C$9,"270 saat aşıldı!",IF(AT29&gt;='Özet'!$C$8,"Sınıra yaklaştı",IF(AN29&lt;&gt;"Onaylandı","Onay eksik","Uygun")))))))</f>
      </c>
      <c r="AW29" s="13"/>
    </row>
    <row r="30" spans="1:49" x14ac:dyDescent="0.25">
      <c r="A30" s="6">
        <v>25</v>
      </c>
      <c r="B30" s="15"/>
      <c r="C30" s="8">
        <f>IF(B30="","",IFERROR(VLOOKUP(B30,'Çalışanlar'!$A$6:$I$65,2,FALSE)&amp;"","Listede yok"))</f>
      </c>
      <c r="D30" s="8">
        <f>IF(B30="","",IFERROR(VLOOKUP(B30,'Çalışanlar'!$A$6:$I$65,5,FALSE)&amp;"","Listede yok"))</f>
      </c>
      <c r="E30" s="8">
        <f>IF(B30="","",IFERROR(VLOOKUP(B30,'Çalışanlar'!$A$6:$I$65,7,FALSE)&amp;"","Listede yok"))</f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>
        <f>IF(B30="","",SUM(F30:AJ30))</f>
      </c>
      <c r="AL30" s="10"/>
      <c r="AM30" s="11">
        <f>IF(B30="","",MAX(0,AK30-N(AL30)))</f>
      </c>
      <c r="AN30" s="16"/>
      <c r="AO30" s="16"/>
      <c r="AP30" s="11">
        <f>IF(B30="","",IF(AO30="Serbest zaman",0,AM30))</f>
      </c>
      <c r="AQ30" s="11">
        <f>IF(B30="","",IF(AO30="Serbest zaman",0,N(AL30)))</f>
      </c>
      <c r="AR30" s="11">
        <f>IF(B30="","",IF(AO30="Serbest zaman",AM30*1.5+N(AL30)*1.25,0))</f>
      </c>
      <c r="AS30" s="11">
        <f>IF(B30="","",IF(OR('Özet'!$C$7="",'Özet'!$C$7&lt;=1),0,IFERROR(SUM(OFFSET('Yıllık Takip'!$C$5,MATCH(B30,'Yıllık Takip'!$A$6:$A$65,0),0,1,'Özet'!$C$7-1)),0)))</f>
      </c>
      <c r="AT30" s="11">
        <f>IF(B30="","",AS30+AM30)</f>
      </c>
      <c r="AU30" s="11">
        <f>IF(B30="","",MAX(0,'Özet'!$C$9-AT30))</f>
      </c>
      <c r="AV30" s="8">
        <f>IF(B30="","",IF(AK30=0,"Fazla çalışma yok",IF(D30&lt;&gt;"Var","Yıllık onay yok!",IF(AND(E30&lt;&gt;"Yok",E30&lt;&gt;""),"Engel kontrol!",IF(AT30&gt;'Özet'!$C$9,"270 saat aşıldı!",IF(AT30&gt;='Özet'!$C$8,"Sınıra yaklaştı",IF(AN30&lt;&gt;"Onaylandı","Onay eksik","Uygun")))))))</f>
      </c>
      <c r="AW30" s="13"/>
    </row>
    <row r="31" spans="1:49" x14ac:dyDescent="0.25">
      <c r="A31" s="6">
        <v>26</v>
      </c>
      <c r="B31" s="15"/>
      <c r="C31" s="8">
        <f>IF(B31="","",IFERROR(VLOOKUP(B31,'Çalışanlar'!$A$6:$I$65,2,FALSE)&amp;"","Listede yok"))</f>
      </c>
      <c r="D31" s="8">
        <f>IF(B31="","",IFERROR(VLOOKUP(B31,'Çalışanlar'!$A$6:$I$65,5,FALSE)&amp;"","Listede yok"))</f>
      </c>
      <c r="E31" s="8">
        <f>IF(B31="","",IFERROR(VLOOKUP(B31,'Çalışanlar'!$A$6:$I$65,7,FALSE)&amp;"","Listede yok"))</f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>
        <f>IF(B31="","",SUM(F31:AJ31))</f>
      </c>
      <c r="AL31" s="10"/>
      <c r="AM31" s="11">
        <f>IF(B31="","",MAX(0,AK31-N(AL31)))</f>
      </c>
      <c r="AN31" s="16"/>
      <c r="AO31" s="16"/>
      <c r="AP31" s="11">
        <f>IF(B31="","",IF(AO31="Serbest zaman",0,AM31))</f>
      </c>
      <c r="AQ31" s="11">
        <f>IF(B31="","",IF(AO31="Serbest zaman",0,N(AL31)))</f>
      </c>
      <c r="AR31" s="11">
        <f>IF(B31="","",IF(AO31="Serbest zaman",AM31*1.5+N(AL31)*1.25,0))</f>
      </c>
      <c r="AS31" s="11">
        <f>IF(B31="","",IF(OR('Özet'!$C$7="",'Özet'!$C$7&lt;=1),0,IFERROR(SUM(OFFSET('Yıllık Takip'!$C$5,MATCH(B31,'Yıllık Takip'!$A$6:$A$65,0),0,1,'Özet'!$C$7-1)),0)))</f>
      </c>
      <c r="AT31" s="11">
        <f>IF(B31="","",AS31+AM31)</f>
      </c>
      <c r="AU31" s="11">
        <f>IF(B31="","",MAX(0,'Özet'!$C$9-AT31))</f>
      </c>
      <c r="AV31" s="8">
        <f>IF(B31="","",IF(AK31=0,"Fazla çalışma yok",IF(D31&lt;&gt;"Var","Yıllık onay yok!",IF(AND(E31&lt;&gt;"Yok",E31&lt;&gt;""),"Engel kontrol!",IF(AT31&gt;'Özet'!$C$9,"270 saat aşıldı!",IF(AT31&gt;='Özet'!$C$8,"Sınıra yaklaştı",IF(AN31&lt;&gt;"Onaylandı","Onay eksik","Uygun")))))))</f>
      </c>
      <c r="AW31" s="13"/>
    </row>
    <row r="32" spans="1:49" x14ac:dyDescent="0.25">
      <c r="A32" s="6">
        <v>27</v>
      </c>
      <c r="B32" s="15"/>
      <c r="C32" s="8">
        <f>IF(B32="","",IFERROR(VLOOKUP(B32,'Çalışanlar'!$A$6:$I$65,2,FALSE)&amp;"","Listede yok"))</f>
      </c>
      <c r="D32" s="8">
        <f>IF(B32="","",IFERROR(VLOOKUP(B32,'Çalışanlar'!$A$6:$I$65,5,FALSE)&amp;"","Listede yok"))</f>
      </c>
      <c r="E32" s="8">
        <f>IF(B32="","",IFERROR(VLOOKUP(B32,'Çalışanlar'!$A$6:$I$65,7,FALSE)&amp;"","Listede yok"))</f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>
        <f>IF(B32="","",SUM(F32:AJ32))</f>
      </c>
      <c r="AL32" s="10"/>
      <c r="AM32" s="11">
        <f>IF(B32="","",MAX(0,AK32-N(AL32)))</f>
      </c>
      <c r="AN32" s="16"/>
      <c r="AO32" s="16"/>
      <c r="AP32" s="11">
        <f>IF(B32="","",IF(AO32="Serbest zaman",0,AM32))</f>
      </c>
      <c r="AQ32" s="11">
        <f>IF(B32="","",IF(AO32="Serbest zaman",0,N(AL32)))</f>
      </c>
      <c r="AR32" s="11">
        <f>IF(B32="","",IF(AO32="Serbest zaman",AM32*1.5+N(AL32)*1.25,0))</f>
      </c>
      <c r="AS32" s="11">
        <f>IF(B32="","",IF(OR('Özet'!$C$7="",'Özet'!$C$7&lt;=1),0,IFERROR(SUM(OFFSET('Yıllık Takip'!$C$5,MATCH(B32,'Yıllık Takip'!$A$6:$A$65,0),0,1,'Özet'!$C$7-1)),0)))</f>
      </c>
      <c r="AT32" s="11">
        <f>IF(B32="","",AS32+AM32)</f>
      </c>
      <c r="AU32" s="11">
        <f>IF(B32="","",MAX(0,'Özet'!$C$9-AT32))</f>
      </c>
      <c r="AV32" s="8">
        <f>IF(B32="","",IF(AK32=0,"Fazla çalışma yok",IF(D32&lt;&gt;"Var","Yıllık onay yok!",IF(AND(E32&lt;&gt;"Yok",E32&lt;&gt;""),"Engel kontrol!",IF(AT32&gt;'Özet'!$C$9,"270 saat aşıldı!",IF(AT32&gt;='Özet'!$C$8,"Sınıra yaklaştı",IF(AN32&lt;&gt;"Onaylandı","Onay eksik","Uygun")))))))</f>
      </c>
      <c r="AW32" s="13"/>
    </row>
    <row r="33" spans="1:49" x14ac:dyDescent="0.25">
      <c r="A33" s="6">
        <v>28</v>
      </c>
      <c r="B33" s="15"/>
      <c r="C33" s="8">
        <f>IF(B33="","",IFERROR(VLOOKUP(B33,'Çalışanlar'!$A$6:$I$65,2,FALSE)&amp;"","Listede yok"))</f>
      </c>
      <c r="D33" s="8">
        <f>IF(B33="","",IFERROR(VLOOKUP(B33,'Çalışanlar'!$A$6:$I$65,5,FALSE)&amp;"","Listede yok"))</f>
      </c>
      <c r="E33" s="8">
        <f>IF(B33="","",IFERROR(VLOOKUP(B33,'Çalışanlar'!$A$6:$I$65,7,FALSE)&amp;"","Listede yok"))</f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>
        <f>IF(B33="","",SUM(F33:AJ33))</f>
      </c>
      <c r="AL33" s="10"/>
      <c r="AM33" s="11">
        <f>IF(B33="","",MAX(0,AK33-N(AL33)))</f>
      </c>
      <c r="AN33" s="16"/>
      <c r="AO33" s="16"/>
      <c r="AP33" s="11">
        <f>IF(B33="","",IF(AO33="Serbest zaman",0,AM33))</f>
      </c>
      <c r="AQ33" s="11">
        <f>IF(B33="","",IF(AO33="Serbest zaman",0,N(AL33)))</f>
      </c>
      <c r="AR33" s="11">
        <f>IF(B33="","",IF(AO33="Serbest zaman",AM33*1.5+N(AL33)*1.25,0))</f>
      </c>
      <c r="AS33" s="11">
        <f>IF(B33="","",IF(OR('Özet'!$C$7="",'Özet'!$C$7&lt;=1),0,IFERROR(SUM(OFFSET('Yıllık Takip'!$C$5,MATCH(B33,'Yıllık Takip'!$A$6:$A$65,0),0,1,'Özet'!$C$7-1)),0)))</f>
      </c>
      <c r="AT33" s="11">
        <f>IF(B33="","",AS33+AM33)</f>
      </c>
      <c r="AU33" s="11">
        <f>IF(B33="","",MAX(0,'Özet'!$C$9-AT33))</f>
      </c>
      <c r="AV33" s="8">
        <f>IF(B33="","",IF(AK33=0,"Fazla çalışma yok",IF(D33&lt;&gt;"Var","Yıllık onay yok!",IF(AND(E33&lt;&gt;"Yok",E33&lt;&gt;""),"Engel kontrol!",IF(AT33&gt;'Özet'!$C$9,"270 saat aşıldı!",IF(AT33&gt;='Özet'!$C$8,"Sınıra yaklaştı",IF(AN33&lt;&gt;"Onaylandı","Onay eksik","Uygun")))))))</f>
      </c>
      <c r="AW33" s="13"/>
    </row>
    <row r="34" spans="1:49" x14ac:dyDescent="0.25">
      <c r="A34" s="6">
        <v>29</v>
      </c>
      <c r="B34" s="15"/>
      <c r="C34" s="8">
        <f>IF(B34="","",IFERROR(VLOOKUP(B34,'Çalışanlar'!$A$6:$I$65,2,FALSE)&amp;"","Listede yok"))</f>
      </c>
      <c r="D34" s="8">
        <f>IF(B34="","",IFERROR(VLOOKUP(B34,'Çalışanlar'!$A$6:$I$65,5,FALSE)&amp;"","Listede yok"))</f>
      </c>
      <c r="E34" s="8">
        <f>IF(B34="","",IFERROR(VLOOKUP(B34,'Çalışanlar'!$A$6:$I$65,7,FALSE)&amp;"","Listede yok"))</f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>
        <f>IF(B34="","",SUM(F34:AJ34))</f>
      </c>
      <c r="AL34" s="10"/>
      <c r="AM34" s="11">
        <f>IF(B34="","",MAX(0,AK34-N(AL34)))</f>
      </c>
      <c r="AN34" s="16"/>
      <c r="AO34" s="16"/>
      <c r="AP34" s="11">
        <f>IF(B34="","",IF(AO34="Serbest zaman",0,AM34))</f>
      </c>
      <c r="AQ34" s="11">
        <f>IF(B34="","",IF(AO34="Serbest zaman",0,N(AL34)))</f>
      </c>
      <c r="AR34" s="11">
        <f>IF(B34="","",IF(AO34="Serbest zaman",AM34*1.5+N(AL34)*1.25,0))</f>
      </c>
      <c r="AS34" s="11">
        <f>IF(B34="","",IF(OR('Özet'!$C$7="",'Özet'!$C$7&lt;=1),0,IFERROR(SUM(OFFSET('Yıllık Takip'!$C$5,MATCH(B34,'Yıllık Takip'!$A$6:$A$65,0),0,1,'Özet'!$C$7-1)),0)))</f>
      </c>
      <c r="AT34" s="11">
        <f>IF(B34="","",AS34+AM34)</f>
      </c>
      <c r="AU34" s="11">
        <f>IF(B34="","",MAX(0,'Özet'!$C$9-AT34))</f>
      </c>
      <c r="AV34" s="8">
        <f>IF(B34="","",IF(AK34=0,"Fazla çalışma yok",IF(D34&lt;&gt;"Var","Yıllık onay yok!",IF(AND(E34&lt;&gt;"Yok",E34&lt;&gt;""),"Engel kontrol!",IF(AT34&gt;'Özet'!$C$9,"270 saat aşıldı!",IF(AT34&gt;='Özet'!$C$8,"Sınıra yaklaştı",IF(AN34&lt;&gt;"Onaylandı","Onay eksik","Uygun")))))))</f>
      </c>
      <c r="AW34" s="13"/>
    </row>
    <row r="35" spans="1:49" x14ac:dyDescent="0.25">
      <c r="A35" s="6">
        <v>30</v>
      </c>
      <c r="B35" s="15"/>
      <c r="C35" s="8">
        <f>IF(B35="","",IFERROR(VLOOKUP(B35,'Çalışanlar'!$A$6:$I$65,2,FALSE)&amp;"","Listede yok"))</f>
      </c>
      <c r="D35" s="8">
        <f>IF(B35="","",IFERROR(VLOOKUP(B35,'Çalışanlar'!$A$6:$I$65,5,FALSE)&amp;"","Listede yok"))</f>
      </c>
      <c r="E35" s="8">
        <f>IF(B35="","",IFERROR(VLOOKUP(B35,'Çalışanlar'!$A$6:$I$65,7,FALSE)&amp;"","Listede yok"))</f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>
        <f>IF(B35="","",SUM(F35:AJ35))</f>
      </c>
      <c r="AL35" s="10"/>
      <c r="AM35" s="11">
        <f>IF(B35="","",MAX(0,AK35-N(AL35)))</f>
      </c>
      <c r="AN35" s="16"/>
      <c r="AO35" s="16"/>
      <c r="AP35" s="11">
        <f>IF(B35="","",IF(AO35="Serbest zaman",0,AM35))</f>
      </c>
      <c r="AQ35" s="11">
        <f>IF(B35="","",IF(AO35="Serbest zaman",0,N(AL35)))</f>
      </c>
      <c r="AR35" s="11">
        <f>IF(B35="","",IF(AO35="Serbest zaman",AM35*1.5+N(AL35)*1.25,0))</f>
      </c>
      <c r="AS35" s="11">
        <f>IF(B35="","",IF(OR('Özet'!$C$7="",'Özet'!$C$7&lt;=1),0,IFERROR(SUM(OFFSET('Yıllık Takip'!$C$5,MATCH(B35,'Yıllık Takip'!$A$6:$A$65,0),0,1,'Özet'!$C$7-1)),0)))</f>
      </c>
      <c r="AT35" s="11">
        <f>IF(B35="","",AS35+AM35)</f>
      </c>
      <c r="AU35" s="11">
        <f>IF(B35="","",MAX(0,'Özet'!$C$9-AT35))</f>
      </c>
      <c r="AV35" s="8">
        <f>IF(B35="","",IF(AK35=0,"Fazla çalışma yok",IF(D35&lt;&gt;"Var","Yıllık onay yok!",IF(AND(E35&lt;&gt;"Yok",E35&lt;&gt;""),"Engel kontrol!",IF(AT35&gt;'Özet'!$C$9,"270 saat aşıldı!",IF(AT35&gt;='Özet'!$C$8,"Sınıra yaklaştı",IF(AN35&lt;&gt;"Onaylandı","Onay eksik","Uygun")))))))</f>
      </c>
      <c r="AW35" s="13"/>
    </row>
    <row r="36" spans="1:49" x14ac:dyDescent="0.25">
      <c r="A36" s="6">
        <v>31</v>
      </c>
      <c r="B36" s="15"/>
      <c r="C36" s="8">
        <f>IF(B36="","",IFERROR(VLOOKUP(B36,'Çalışanlar'!$A$6:$I$65,2,FALSE)&amp;"","Listede yok"))</f>
      </c>
      <c r="D36" s="8">
        <f>IF(B36="","",IFERROR(VLOOKUP(B36,'Çalışanlar'!$A$6:$I$65,5,FALSE)&amp;"","Listede yok"))</f>
      </c>
      <c r="E36" s="8">
        <f>IF(B36="","",IFERROR(VLOOKUP(B36,'Çalışanlar'!$A$6:$I$65,7,FALSE)&amp;"","Listede yok"))</f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1">
        <f>IF(B36="","",SUM(F36:AJ36))</f>
      </c>
      <c r="AL36" s="10"/>
      <c r="AM36" s="11">
        <f>IF(B36="","",MAX(0,AK36-N(AL36)))</f>
      </c>
      <c r="AN36" s="16"/>
      <c r="AO36" s="16"/>
      <c r="AP36" s="11">
        <f>IF(B36="","",IF(AO36="Serbest zaman",0,AM36))</f>
      </c>
      <c r="AQ36" s="11">
        <f>IF(B36="","",IF(AO36="Serbest zaman",0,N(AL36)))</f>
      </c>
      <c r="AR36" s="11">
        <f>IF(B36="","",IF(AO36="Serbest zaman",AM36*1.5+N(AL36)*1.25,0))</f>
      </c>
      <c r="AS36" s="11">
        <f>IF(B36="","",IF(OR('Özet'!$C$7="",'Özet'!$C$7&lt;=1),0,IFERROR(SUM(OFFSET('Yıllık Takip'!$C$5,MATCH(B36,'Yıllık Takip'!$A$6:$A$65,0),0,1,'Özet'!$C$7-1)),0)))</f>
      </c>
      <c r="AT36" s="11">
        <f>IF(B36="","",AS36+AM36)</f>
      </c>
      <c r="AU36" s="11">
        <f>IF(B36="","",MAX(0,'Özet'!$C$9-AT36))</f>
      </c>
      <c r="AV36" s="8">
        <f>IF(B36="","",IF(AK36=0,"Fazla çalışma yok",IF(D36&lt;&gt;"Var","Yıllık onay yok!",IF(AND(E36&lt;&gt;"Yok",E36&lt;&gt;""),"Engel kontrol!",IF(AT36&gt;'Özet'!$C$9,"270 saat aşıldı!",IF(AT36&gt;='Özet'!$C$8,"Sınıra yaklaştı",IF(AN36&lt;&gt;"Onaylandı","Onay eksik","Uygun")))))))</f>
      </c>
      <c r="AW36" s="13"/>
    </row>
    <row r="37" spans="1:49" x14ac:dyDescent="0.25">
      <c r="A37" s="6">
        <v>32</v>
      </c>
      <c r="B37" s="15"/>
      <c r="C37" s="8">
        <f>IF(B37="","",IFERROR(VLOOKUP(B37,'Çalışanlar'!$A$6:$I$65,2,FALSE)&amp;"","Listede yok"))</f>
      </c>
      <c r="D37" s="8">
        <f>IF(B37="","",IFERROR(VLOOKUP(B37,'Çalışanlar'!$A$6:$I$65,5,FALSE)&amp;"","Listede yok"))</f>
      </c>
      <c r="E37" s="8">
        <f>IF(B37="","",IFERROR(VLOOKUP(B37,'Çalışanlar'!$A$6:$I$65,7,FALSE)&amp;"","Listede yok"))</f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1">
        <f>IF(B37="","",SUM(F37:AJ37))</f>
      </c>
      <c r="AL37" s="10"/>
      <c r="AM37" s="11">
        <f>IF(B37="","",MAX(0,AK37-N(AL37)))</f>
      </c>
      <c r="AN37" s="16"/>
      <c r="AO37" s="16"/>
      <c r="AP37" s="11">
        <f>IF(B37="","",IF(AO37="Serbest zaman",0,AM37))</f>
      </c>
      <c r="AQ37" s="11">
        <f>IF(B37="","",IF(AO37="Serbest zaman",0,N(AL37)))</f>
      </c>
      <c r="AR37" s="11">
        <f>IF(B37="","",IF(AO37="Serbest zaman",AM37*1.5+N(AL37)*1.25,0))</f>
      </c>
      <c r="AS37" s="11">
        <f>IF(B37="","",IF(OR('Özet'!$C$7="",'Özet'!$C$7&lt;=1),0,IFERROR(SUM(OFFSET('Yıllık Takip'!$C$5,MATCH(B37,'Yıllık Takip'!$A$6:$A$65,0),0,1,'Özet'!$C$7-1)),0)))</f>
      </c>
      <c r="AT37" s="11">
        <f>IF(B37="","",AS37+AM37)</f>
      </c>
      <c r="AU37" s="11">
        <f>IF(B37="","",MAX(0,'Özet'!$C$9-AT37))</f>
      </c>
      <c r="AV37" s="8">
        <f>IF(B37="","",IF(AK37=0,"Fazla çalışma yok",IF(D37&lt;&gt;"Var","Yıllık onay yok!",IF(AND(E37&lt;&gt;"Yok",E37&lt;&gt;""),"Engel kontrol!",IF(AT37&gt;'Özet'!$C$9,"270 saat aşıldı!",IF(AT37&gt;='Özet'!$C$8,"Sınıra yaklaştı",IF(AN37&lt;&gt;"Onaylandı","Onay eksik","Uygun")))))))</f>
      </c>
      <c r="AW37" s="13"/>
    </row>
    <row r="38" spans="1:49" x14ac:dyDescent="0.25">
      <c r="A38" s="6">
        <v>33</v>
      </c>
      <c r="B38" s="15"/>
      <c r="C38" s="8">
        <f>IF(B38="","",IFERROR(VLOOKUP(B38,'Çalışanlar'!$A$6:$I$65,2,FALSE)&amp;"","Listede yok"))</f>
      </c>
      <c r="D38" s="8">
        <f>IF(B38="","",IFERROR(VLOOKUP(B38,'Çalışanlar'!$A$6:$I$65,5,FALSE)&amp;"","Listede yok"))</f>
      </c>
      <c r="E38" s="8">
        <f>IF(B38="","",IFERROR(VLOOKUP(B38,'Çalışanlar'!$A$6:$I$65,7,FALSE)&amp;"","Listede yok"))</f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1">
        <f>IF(B38="","",SUM(F38:AJ38))</f>
      </c>
      <c r="AL38" s="10"/>
      <c r="AM38" s="11">
        <f>IF(B38="","",MAX(0,AK38-N(AL38)))</f>
      </c>
      <c r="AN38" s="16"/>
      <c r="AO38" s="16"/>
      <c r="AP38" s="11">
        <f>IF(B38="","",IF(AO38="Serbest zaman",0,AM38))</f>
      </c>
      <c r="AQ38" s="11">
        <f>IF(B38="","",IF(AO38="Serbest zaman",0,N(AL38)))</f>
      </c>
      <c r="AR38" s="11">
        <f>IF(B38="","",IF(AO38="Serbest zaman",AM38*1.5+N(AL38)*1.25,0))</f>
      </c>
      <c r="AS38" s="11">
        <f>IF(B38="","",IF(OR('Özet'!$C$7="",'Özet'!$C$7&lt;=1),0,IFERROR(SUM(OFFSET('Yıllık Takip'!$C$5,MATCH(B38,'Yıllık Takip'!$A$6:$A$65,0),0,1,'Özet'!$C$7-1)),0)))</f>
      </c>
      <c r="AT38" s="11">
        <f>IF(B38="","",AS38+AM38)</f>
      </c>
      <c r="AU38" s="11">
        <f>IF(B38="","",MAX(0,'Özet'!$C$9-AT38))</f>
      </c>
      <c r="AV38" s="8">
        <f>IF(B38="","",IF(AK38=0,"Fazla çalışma yok",IF(D38&lt;&gt;"Var","Yıllık onay yok!",IF(AND(E38&lt;&gt;"Yok",E38&lt;&gt;""),"Engel kontrol!",IF(AT38&gt;'Özet'!$C$9,"270 saat aşıldı!",IF(AT38&gt;='Özet'!$C$8,"Sınıra yaklaştı",IF(AN38&lt;&gt;"Onaylandı","Onay eksik","Uygun")))))))</f>
      </c>
      <c r="AW38" s="13"/>
    </row>
    <row r="39" spans="1:49" x14ac:dyDescent="0.25">
      <c r="A39" s="6">
        <v>34</v>
      </c>
      <c r="B39" s="15"/>
      <c r="C39" s="8">
        <f>IF(B39="","",IFERROR(VLOOKUP(B39,'Çalışanlar'!$A$6:$I$65,2,FALSE)&amp;"","Listede yok"))</f>
      </c>
      <c r="D39" s="8">
        <f>IF(B39="","",IFERROR(VLOOKUP(B39,'Çalışanlar'!$A$6:$I$65,5,FALSE)&amp;"","Listede yok"))</f>
      </c>
      <c r="E39" s="8">
        <f>IF(B39="","",IFERROR(VLOOKUP(B39,'Çalışanlar'!$A$6:$I$65,7,FALSE)&amp;"","Listede yok"))</f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1">
        <f>IF(B39="","",SUM(F39:AJ39))</f>
      </c>
      <c r="AL39" s="10"/>
      <c r="AM39" s="11">
        <f>IF(B39="","",MAX(0,AK39-N(AL39)))</f>
      </c>
      <c r="AN39" s="16"/>
      <c r="AO39" s="16"/>
      <c r="AP39" s="11">
        <f>IF(B39="","",IF(AO39="Serbest zaman",0,AM39))</f>
      </c>
      <c r="AQ39" s="11">
        <f>IF(B39="","",IF(AO39="Serbest zaman",0,N(AL39)))</f>
      </c>
      <c r="AR39" s="11">
        <f>IF(B39="","",IF(AO39="Serbest zaman",AM39*1.5+N(AL39)*1.25,0))</f>
      </c>
      <c r="AS39" s="11">
        <f>IF(B39="","",IF(OR('Özet'!$C$7="",'Özet'!$C$7&lt;=1),0,IFERROR(SUM(OFFSET('Yıllık Takip'!$C$5,MATCH(B39,'Yıllık Takip'!$A$6:$A$65,0),0,1,'Özet'!$C$7-1)),0)))</f>
      </c>
      <c r="AT39" s="11">
        <f>IF(B39="","",AS39+AM39)</f>
      </c>
      <c r="AU39" s="11">
        <f>IF(B39="","",MAX(0,'Özet'!$C$9-AT39))</f>
      </c>
      <c r="AV39" s="8">
        <f>IF(B39="","",IF(AK39=0,"Fazla çalışma yok",IF(D39&lt;&gt;"Var","Yıllık onay yok!",IF(AND(E39&lt;&gt;"Yok",E39&lt;&gt;""),"Engel kontrol!",IF(AT39&gt;'Özet'!$C$9,"270 saat aşıldı!",IF(AT39&gt;='Özet'!$C$8,"Sınıra yaklaştı",IF(AN39&lt;&gt;"Onaylandı","Onay eksik","Uygun")))))))</f>
      </c>
      <c r="AW39" s="13"/>
    </row>
    <row r="40" spans="1:49" x14ac:dyDescent="0.25">
      <c r="A40" s="6">
        <v>35</v>
      </c>
      <c r="B40" s="15"/>
      <c r="C40" s="8">
        <f>IF(B40="","",IFERROR(VLOOKUP(B40,'Çalışanlar'!$A$6:$I$65,2,FALSE)&amp;"","Listede yok"))</f>
      </c>
      <c r="D40" s="8">
        <f>IF(B40="","",IFERROR(VLOOKUP(B40,'Çalışanlar'!$A$6:$I$65,5,FALSE)&amp;"","Listede yok"))</f>
      </c>
      <c r="E40" s="8">
        <f>IF(B40="","",IFERROR(VLOOKUP(B40,'Çalışanlar'!$A$6:$I$65,7,FALSE)&amp;"","Listede yok"))</f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1">
        <f>IF(B40="","",SUM(F40:AJ40))</f>
      </c>
      <c r="AL40" s="10"/>
      <c r="AM40" s="11">
        <f>IF(B40="","",MAX(0,AK40-N(AL40)))</f>
      </c>
      <c r="AN40" s="16"/>
      <c r="AO40" s="16"/>
      <c r="AP40" s="11">
        <f>IF(B40="","",IF(AO40="Serbest zaman",0,AM40))</f>
      </c>
      <c r="AQ40" s="11">
        <f>IF(B40="","",IF(AO40="Serbest zaman",0,N(AL40)))</f>
      </c>
      <c r="AR40" s="11">
        <f>IF(B40="","",IF(AO40="Serbest zaman",AM40*1.5+N(AL40)*1.25,0))</f>
      </c>
      <c r="AS40" s="11">
        <f>IF(B40="","",IF(OR('Özet'!$C$7="",'Özet'!$C$7&lt;=1),0,IFERROR(SUM(OFFSET('Yıllık Takip'!$C$5,MATCH(B40,'Yıllık Takip'!$A$6:$A$65,0),0,1,'Özet'!$C$7-1)),0)))</f>
      </c>
      <c r="AT40" s="11">
        <f>IF(B40="","",AS40+AM40)</f>
      </c>
      <c r="AU40" s="11">
        <f>IF(B40="","",MAX(0,'Özet'!$C$9-AT40))</f>
      </c>
      <c r="AV40" s="8">
        <f>IF(B40="","",IF(AK40=0,"Fazla çalışma yok",IF(D40&lt;&gt;"Var","Yıllık onay yok!",IF(AND(E40&lt;&gt;"Yok",E40&lt;&gt;""),"Engel kontrol!",IF(AT40&gt;'Özet'!$C$9,"270 saat aşıldı!",IF(AT40&gt;='Özet'!$C$8,"Sınıra yaklaştı",IF(AN40&lt;&gt;"Onaylandı","Onay eksik","Uygun")))))))</f>
      </c>
      <c r="AW40" s="13"/>
    </row>
    <row r="41" spans="1:49" x14ac:dyDescent="0.25">
      <c r="A41" s="6">
        <v>36</v>
      </c>
      <c r="B41" s="15"/>
      <c r="C41" s="8">
        <f>IF(B41="","",IFERROR(VLOOKUP(B41,'Çalışanlar'!$A$6:$I$65,2,FALSE)&amp;"","Listede yok"))</f>
      </c>
      <c r="D41" s="8">
        <f>IF(B41="","",IFERROR(VLOOKUP(B41,'Çalışanlar'!$A$6:$I$65,5,FALSE)&amp;"","Listede yok"))</f>
      </c>
      <c r="E41" s="8">
        <f>IF(B41="","",IFERROR(VLOOKUP(B41,'Çalışanlar'!$A$6:$I$65,7,FALSE)&amp;"","Listede yok"))</f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1">
        <f>IF(B41="","",SUM(F41:AJ41))</f>
      </c>
      <c r="AL41" s="10"/>
      <c r="AM41" s="11">
        <f>IF(B41="","",MAX(0,AK41-N(AL41)))</f>
      </c>
      <c r="AN41" s="16"/>
      <c r="AO41" s="16"/>
      <c r="AP41" s="11">
        <f>IF(B41="","",IF(AO41="Serbest zaman",0,AM41))</f>
      </c>
      <c r="AQ41" s="11">
        <f>IF(B41="","",IF(AO41="Serbest zaman",0,N(AL41)))</f>
      </c>
      <c r="AR41" s="11">
        <f>IF(B41="","",IF(AO41="Serbest zaman",AM41*1.5+N(AL41)*1.25,0))</f>
      </c>
      <c r="AS41" s="11">
        <f>IF(B41="","",IF(OR('Özet'!$C$7="",'Özet'!$C$7&lt;=1),0,IFERROR(SUM(OFFSET('Yıllık Takip'!$C$5,MATCH(B41,'Yıllık Takip'!$A$6:$A$65,0),0,1,'Özet'!$C$7-1)),0)))</f>
      </c>
      <c r="AT41" s="11">
        <f>IF(B41="","",AS41+AM41)</f>
      </c>
      <c r="AU41" s="11">
        <f>IF(B41="","",MAX(0,'Özet'!$C$9-AT41))</f>
      </c>
      <c r="AV41" s="8">
        <f>IF(B41="","",IF(AK41=0,"Fazla çalışma yok",IF(D41&lt;&gt;"Var","Yıllık onay yok!",IF(AND(E41&lt;&gt;"Yok",E41&lt;&gt;""),"Engel kontrol!",IF(AT41&gt;'Özet'!$C$9,"270 saat aşıldı!",IF(AT41&gt;='Özet'!$C$8,"Sınıra yaklaştı",IF(AN41&lt;&gt;"Onaylandı","Onay eksik","Uygun")))))))</f>
      </c>
      <c r="AW41" s="13"/>
    </row>
    <row r="42" spans="1:49" x14ac:dyDescent="0.25">
      <c r="A42" s="6">
        <v>37</v>
      </c>
      <c r="B42" s="15"/>
      <c r="C42" s="8">
        <f>IF(B42="","",IFERROR(VLOOKUP(B42,'Çalışanlar'!$A$6:$I$65,2,FALSE)&amp;"","Listede yok"))</f>
      </c>
      <c r="D42" s="8">
        <f>IF(B42="","",IFERROR(VLOOKUP(B42,'Çalışanlar'!$A$6:$I$65,5,FALSE)&amp;"","Listede yok"))</f>
      </c>
      <c r="E42" s="8">
        <f>IF(B42="","",IFERROR(VLOOKUP(B42,'Çalışanlar'!$A$6:$I$65,7,FALSE)&amp;"","Listede yok"))</f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1">
        <f>IF(B42="","",SUM(F42:AJ42))</f>
      </c>
      <c r="AL42" s="10"/>
      <c r="AM42" s="11">
        <f>IF(B42="","",MAX(0,AK42-N(AL42)))</f>
      </c>
      <c r="AN42" s="16"/>
      <c r="AO42" s="16"/>
      <c r="AP42" s="11">
        <f>IF(B42="","",IF(AO42="Serbest zaman",0,AM42))</f>
      </c>
      <c r="AQ42" s="11">
        <f>IF(B42="","",IF(AO42="Serbest zaman",0,N(AL42)))</f>
      </c>
      <c r="AR42" s="11">
        <f>IF(B42="","",IF(AO42="Serbest zaman",AM42*1.5+N(AL42)*1.25,0))</f>
      </c>
      <c r="AS42" s="11">
        <f>IF(B42="","",IF(OR('Özet'!$C$7="",'Özet'!$C$7&lt;=1),0,IFERROR(SUM(OFFSET('Yıllık Takip'!$C$5,MATCH(B42,'Yıllık Takip'!$A$6:$A$65,0),0,1,'Özet'!$C$7-1)),0)))</f>
      </c>
      <c r="AT42" s="11">
        <f>IF(B42="","",AS42+AM42)</f>
      </c>
      <c r="AU42" s="11">
        <f>IF(B42="","",MAX(0,'Özet'!$C$9-AT42))</f>
      </c>
      <c r="AV42" s="8">
        <f>IF(B42="","",IF(AK42=0,"Fazla çalışma yok",IF(D42&lt;&gt;"Var","Yıllık onay yok!",IF(AND(E42&lt;&gt;"Yok",E42&lt;&gt;""),"Engel kontrol!",IF(AT42&gt;'Özet'!$C$9,"270 saat aşıldı!",IF(AT42&gt;='Özet'!$C$8,"Sınıra yaklaştı",IF(AN42&lt;&gt;"Onaylandı","Onay eksik","Uygun")))))))</f>
      </c>
      <c r="AW42" s="13"/>
    </row>
    <row r="43" spans="1:49" x14ac:dyDescent="0.25">
      <c r="A43" s="6">
        <v>38</v>
      </c>
      <c r="B43" s="15"/>
      <c r="C43" s="8">
        <f>IF(B43="","",IFERROR(VLOOKUP(B43,'Çalışanlar'!$A$6:$I$65,2,FALSE)&amp;"","Listede yok"))</f>
      </c>
      <c r="D43" s="8">
        <f>IF(B43="","",IFERROR(VLOOKUP(B43,'Çalışanlar'!$A$6:$I$65,5,FALSE)&amp;"","Listede yok"))</f>
      </c>
      <c r="E43" s="8">
        <f>IF(B43="","",IFERROR(VLOOKUP(B43,'Çalışanlar'!$A$6:$I$65,7,FALSE)&amp;"","Listede yok"))</f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1">
        <f>IF(B43="","",SUM(F43:AJ43))</f>
      </c>
      <c r="AL43" s="10"/>
      <c r="AM43" s="11">
        <f>IF(B43="","",MAX(0,AK43-N(AL43)))</f>
      </c>
      <c r="AN43" s="16"/>
      <c r="AO43" s="16"/>
      <c r="AP43" s="11">
        <f>IF(B43="","",IF(AO43="Serbest zaman",0,AM43))</f>
      </c>
      <c r="AQ43" s="11">
        <f>IF(B43="","",IF(AO43="Serbest zaman",0,N(AL43)))</f>
      </c>
      <c r="AR43" s="11">
        <f>IF(B43="","",IF(AO43="Serbest zaman",AM43*1.5+N(AL43)*1.25,0))</f>
      </c>
      <c r="AS43" s="11">
        <f>IF(B43="","",IF(OR('Özet'!$C$7="",'Özet'!$C$7&lt;=1),0,IFERROR(SUM(OFFSET('Yıllık Takip'!$C$5,MATCH(B43,'Yıllık Takip'!$A$6:$A$65,0),0,1,'Özet'!$C$7-1)),0)))</f>
      </c>
      <c r="AT43" s="11">
        <f>IF(B43="","",AS43+AM43)</f>
      </c>
      <c r="AU43" s="11">
        <f>IF(B43="","",MAX(0,'Özet'!$C$9-AT43))</f>
      </c>
      <c r="AV43" s="8">
        <f>IF(B43="","",IF(AK43=0,"Fazla çalışma yok",IF(D43&lt;&gt;"Var","Yıllık onay yok!",IF(AND(E43&lt;&gt;"Yok",E43&lt;&gt;""),"Engel kontrol!",IF(AT43&gt;'Özet'!$C$9,"270 saat aşıldı!",IF(AT43&gt;='Özet'!$C$8,"Sınıra yaklaştı",IF(AN43&lt;&gt;"Onaylandı","Onay eksik","Uygun")))))))</f>
      </c>
      <c r="AW43" s="13"/>
    </row>
    <row r="44" spans="1:49" x14ac:dyDescent="0.25">
      <c r="A44" s="6">
        <v>39</v>
      </c>
      <c r="B44" s="15"/>
      <c r="C44" s="8">
        <f>IF(B44="","",IFERROR(VLOOKUP(B44,'Çalışanlar'!$A$6:$I$65,2,FALSE)&amp;"","Listede yok"))</f>
      </c>
      <c r="D44" s="8">
        <f>IF(B44="","",IFERROR(VLOOKUP(B44,'Çalışanlar'!$A$6:$I$65,5,FALSE)&amp;"","Listede yok"))</f>
      </c>
      <c r="E44" s="8">
        <f>IF(B44="","",IFERROR(VLOOKUP(B44,'Çalışanlar'!$A$6:$I$65,7,FALSE)&amp;"","Listede yok"))</f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1">
        <f>IF(B44="","",SUM(F44:AJ44))</f>
      </c>
      <c r="AL44" s="10"/>
      <c r="AM44" s="11">
        <f>IF(B44="","",MAX(0,AK44-N(AL44)))</f>
      </c>
      <c r="AN44" s="16"/>
      <c r="AO44" s="16"/>
      <c r="AP44" s="11">
        <f>IF(B44="","",IF(AO44="Serbest zaman",0,AM44))</f>
      </c>
      <c r="AQ44" s="11">
        <f>IF(B44="","",IF(AO44="Serbest zaman",0,N(AL44)))</f>
      </c>
      <c r="AR44" s="11">
        <f>IF(B44="","",IF(AO44="Serbest zaman",AM44*1.5+N(AL44)*1.25,0))</f>
      </c>
      <c r="AS44" s="11">
        <f>IF(B44="","",IF(OR('Özet'!$C$7="",'Özet'!$C$7&lt;=1),0,IFERROR(SUM(OFFSET('Yıllık Takip'!$C$5,MATCH(B44,'Yıllık Takip'!$A$6:$A$65,0),0,1,'Özet'!$C$7-1)),0)))</f>
      </c>
      <c r="AT44" s="11">
        <f>IF(B44="","",AS44+AM44)</f>
      </c>
      <c r="AU44" s="11">
        <f>IF(B44="","",MAX(0,'Özet'!$C$9-AT44))</f>
      </c>
      <c r="AV44" s="8">
        <f>IF(B44="","",IF(AK44=0,"Fazla çalışma yok",IF(D44&lt;&gt;"Var","Yıllık onay yok!",IF(AND(E44&lt;&gt;"Yok",E44&lt;&gt;""),"Engel kontrol!",IF(AT44&gt;'Özet'!$C$9,"270 saat aşıldı!",IF(AT44&gt;='Özet'!$C$8,"Sınıra yaklaştı",IF(AN44&lt;&gt;"Onaylandı","Onay eksik","Uygun")))))))</f>
      </c>
      <c r="AW44" s="13"/>
    </row>
    <row r="45" spans="1:49" x14ac:dyDescent="0.25">
      <c r="A45" s="6">
        <v>40</v>
      </c>
      <c r="B45" s="15"/>
      <c r="C45" s="8">
        <f>IF(B45="","",IFERROR(VLOOKUP(B45,'Çalışanlar'!$A$6:$I$65,2,FALSE)&amp;"","Listede yok"))</f>
      </c>
      <c r="D45" s="8">
        <f>IF(B45="","",IFERROR(VLOOKUP(B45,'Çalışanlar'!$A$6:$I$65,5,FALSE)&amp;"","Listede yok"))</f>
      </c>
      <c r="E45" s="8">
        <f>IF(B45="","",IFERROR(VLOOKUP(B45,'Çalışanlar'!$A$6:$I$65,7,FALSE)&amp;"","Listede yok"))</f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1">
        <f>IF(B45="","",SUM(F45:AJ45))</f>
      </c>
      <c r="AL45" s="10"/>
      <c r="AM45" s="11">
        <f>IF(B45="","",MAX(0,AK45-N(AL45)))</f>
      </c>
      <c r="AN45" s="16"/>
      <c r="AO45" s="16"/>
      <c r="AP45" s="11">
        <f>IF(B45="","",IF(AO45="Serbest zaman",0,AM45))</f>
      </c>
      <c r="AQ45" s="11">
        <f>IF(B45="","",IF(AO45="Serbest zaman",0,N(AL45)))</f>
      </c>
      <c r="AR45" s="11">
        <f>IF(B45="","",IF(AO45="Serbest zaman",AM45*1.5+N(AL45)*1.25,0))</f>
      </c>
      <c r="AS45" s="11">
        <f>IF(B45="","",IF(OR('Özet'!$C$7="",'Özet'!$C$7&lt;=1),0,IFERROR(SUM(OFFSET('Yıllık Takip'!$C$5,MATCH(B45,'Yıllık Takip'!$A$6:$A$65,0),0,1,'Özet'!$C$7-1)),0)))</f>
      </c>
      <c r="AT45" s="11">
        <f>IF(B45="","",AS45+AM45)</f>
      </c>
      <c r="AU45" s="11">
        <f>IF(B45="","",MAX(0,'Özet'!$C$9-AT45))</f>
      </c>
      <c r="AV45" s="8">
        <f>IF(B45="","",IF(AK45=0,"Fazla çalışma yok",IF(D45&lt;&gt;"Var","Yıllık onay yok!",IF(AND(E45&lt;&gt;"Yok",E45&lt;&gt;""),"Engel kontrol!",IF(AT45&gt;'Özet'!$C$9,"270 saat aşıldı!",IF(AT45&gt;='Özet'!$C$8,"Sınıra yaklaştı",IF(AN45&lt;&gt;"Onaylandı","Onay eksik","Uygun")))))))</f>
      </c>
      <c r="AW45" s="13"/>
    </row>
    <row r="46" spans="1:49" x14ac:dyDescent="0.25">
      <c r="A46" s="6">
        <v>41</v>
      </c>
      <c r="B46" s="15"/>
      <c r="C46" s="8">
        <f>IF(B46="","",IFERROR(VLOOKUP(B46,'Çalışanlar'!$A$6:$I$65,2,FALSE)&amp;"","Listede yok"))</f>
      </c>
      <c r="D46" s="8">
        <f>IF(B46="","",IFERROR(VLOOKUP(B46,'Çalışanlar'!$A$6:$I$65,5,FALSE)&amp;"","Listede yok"))</f>
      </c>
      <c r="E46" s="8">
        <f>IF(B46="","",IFERROR(VLOOKUP(B46,'Çalışanlar'!$A$6:$I$65,7,FALSE)&amp;"","Listede yok"))</f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1">
        <f>IF(B46="","",SUM(F46:AJ46))</f>
      </c>
      <c r="AL46" s="10"/>
      <c r="AM46" s="11">
        <f>IF(B46="","",MAX(0,AK46-N(AL46)))</f>
      </c>
      <c r="AN46" s="16"/>
      <c r="AO46" s="16"/>
      <c r="AP46" s="11">
        <f>IF(B46="","",IF(AO46="Serbest zaman",0,AM46))</f>
      </c>
      <c r="AQ46" s="11">
        <f>IF(B46="","",IF(AO46="Serbest zaman",0,N(AL46)))</f>
      </c>
      <c r="AR46" s="11">
        <f>IF(B46="","",IF(AO46="Serbest zaman",AM46*1.5+N(AL46)*1.25,0))</f>
      </c>
      <c r="AS46" s="11">
        <f>IF(B46="","",IF(OR('Özet'!$C$7="",'Özet'!$C$7&lt;=1),0,IFERROR(SUM(OFFSET('Yıllık Takip'!$C$5,MATCH(B46,'Yıllık Takip'!$A$6:$A$65,0),0,1,'Özet'!$C$7-1)),0)))</f>
      </c>
      <c r="AT46" s="11">
        <f>IF(B46="","",AS46+AM46)</f>
      </c>
      <c r="AU46" s="11">
        <f>IF(B46="","",MAX(0,'Özet'!$C$9-AT46))</f>
      </c>
      <c r="AV46" s="8">
        <f>IF(B46="","",IF(AK46=0,"Fazla çalışma yok",IF(D46&lt;&gt;"Var","Yıllık onay yok!",IF(AND(E46&lt;&gt;"Yok",E46&lt;&gt;""),"Engel kontrol!",IF(AT46&gt;'Özet'!$C$9,"270 saat aşıldı!",IF(AT46&gt;='Özet'!$C$8,"Sınıra yaklaştı",IF(AN46&lt;&gt;"Onaylandı","Onay eksik","Uygun")))))))</f>
      </c>
      <c r="AW46" s="13"/>
    </row>
    <row r="47" spans="1:49" x14ac:dyDescent="0.25">
      <c r="A47" s="6">
        <v>42</v>
      </c>
      <c r="B47" s="15"/>
      <c r="C47" s="8">
        <f>IF(B47="","",IFERROR(VLOOKUP(B47,'Çalışanlar'!$A$6:$I$65,2,FALSE)&amp;"","Listede yok"))</f>
      </c>
      <c r="D47" s="8">
        <f>IF(B47="","",IFERROR(VLOOKUP(B47,'Çalışanlar'!$A$6:$I$65,5,FALSE)&amp;"","Listede yok"))</f>
      </c>
      <c r="E47" s="8">
        <f>IF(B47="","",IFERROR(VLOOKUP(B47,'Çalışanlar'!$A$6:$I$65,7,FALSE)&amp;"","Listede yok"))</f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1">
        <f>IF(B47="","",SUM(F47:AJ47))</f>
      </c>
      <c r="AL47" s="10"/>
      <c r="AM47" s="11">
        <f>IF(B47="","",MAX(0,AK47-N(AL47)))</f>
      </c>
      <c r="AN47" s="16"/>
      <c r="AO47" s="16"/>
      <c r="AP47" s="11">
        <f>IF(B47="","",IF(AO47="Serbest zaman",0,AM47))</f>
      </c>
      <c r="AQ47" s="11">
        <f>IF(B47="","",IF(AO47="Serbest zaman",0,N(AL47)))</f>
      </c>
      <c r="AR47" s="11">
        <f>IF(B47="","",IF(AO47="Serbest zaman",AM47*1.5+N(AL47)*1.25,0))</f>
      </c>
      <c r="AS47" s="11">
        <f>IF(B47="","",IF(OR('Özet'!$C$7="",'Özet'!$C$7&lt;=1),0,IFERROR(SUM(OFFSET('Yıllık Takip'!$C$5,MATCH(B47,'Yıllık Takip'!$A$6:$A$65,0),0,1,'Özet'!$C$7-1)),0)))</f>
      </c>
      <c r="AT47" s="11">
        <f>IF(B47="","",AS47+AM47)</f>
      </c>
      <c r="AU47" s="11">
        <f>IF(B47="","",MAX(0,'Özet'!$C$9-AT47))</f>
      </c>
      <c r="AV47" s="8">
        <f>IF(B47="","",IF(AK47=0,"Fazla çalışma yok",IF(D47&lt;&gt;"Var","Yıllık onay yok!",IF(AND(E47&lt;&gt;"Yok",E47&lt;&gt;""),"Engel kontrol!",IF(AT47&gt;'Özet'!$C$9,"270 saat aşıldı!",IF(AT47&gt;='Özet'!$C$8,"Sınıra yaklaştı",IF(AN47&lt;&gt;"Onaylandı","Onay eksik","Uygun")))))))</f>
      </c>
      <c r="AW47" s="13"/>
    </row>
    <row r="48" spans="1:49" x14ac:dyDescent="0.25">
      <c r="A48" s="6">
        <v>43</v>
      </c>
      <c r="B48" s="15"/>
      <c r="C48" s="8">
        <f>IF(B48="","",IFERROR(VLOOKUP(B48,'Çalışanlar'!$A$6:$I$65,2,FALSE)&amp;"","Listede yok"))</f>
      </c>
      <c r="D48" s="8">
        <f>IF(B48="","",IFERROR(VLOOKUP(B48,'Çalışanlar'!$A$6:$I$65,5,FALSE)&amp;"","Listede yok"))</f>
      </c>
      <c r="E48" s="8">
        <f>IF(B48="","",IFERROR(VLOOKUP(B48,'Çalışanlar'!$A$6:$I$65,7,FALSE)&amp;"","Listede yok"))</f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1">
        <f>IF(B48="","",SUM(F48:AJ48))</f>
      </c>
      <c r="AL48" s="10"/>
      <c r="AM48" s="11">
        <f>IF(B48="","",MAX(0,AK48-N(AL48)))</f>
      </c>
      <c r="AN48" s="16"/>
      <c r="AO48" s="16"/>
      <c r="AP48" s="11">
        <f>IF(B48="","",IF(AO48="Serbest zaman",0,AM48))</f>
      </c>
      <c r="AQ48" s="11">
        <f>IF(B48="","",IF(AO48="Serbest zaman",0,N(AL48)))</f>
      </c>
      <c r="AR48" s="11">
        <f>IF(B48="","",IF(AO48="Serbest zaman",AM48*1.5+N(AL48)*1.25,0))</f>
      </c>
      <c r="AS48" s="11">
        <f>IF(B48="","",IF(OR('Özet'!$C$7="",'Özet'!$C$7&lt;=1),0,IFERROR(SUM(OFFSET('Yıllık Takip'!$C$5,MATCH(B48,'Yıllık Takip'!$A$6:$A$65,0),0,1,'Özet'!$C$7-1)),0)))</f>
      </c>
      <c r="AT48" s="11">
        <f>IF(B48="","",AS48+AM48)</f>
      </c>
      <c r="AU48" s="11">
        <f>IF(B48="","",MAX(0,'Özet'!$C$9-AT48))</f>
      </c>
      <c r="AV48" s="8">
        <f>IF(B48="","",IF(AK48=0,"Fazla çalışma yok",IF(D48&lt;&gt;"Var","Yıllık onay yok!",IF(AND(E48&lt;&gt;"Yok",E48&lt;&gt;""),"Engel kontrol!",IF(AT48&gt;'Özet'!$C$9,"270 saat aşıldı!",IF(AT48&gt;='Özet'!$C$8,"Sınıra yaklaştı",IF(AN48&lt;&gt;"Onaylandı","Onay eksik","Uygun")))))))</f>
      </c>
      <c r="AW48" s="13"/>
    </row>
    <row r="49" spans="1:49" x14ac:dyDescent="0.25">
      <c r="A49" s="6">
        <v>44</v>
      </c>
      <c r="B49" s="15"/>
      <c r="C49" s="8">
        <f>IF(B49="","",IFERROR(VLOOKUP(B49,'Çalışanlar'!$A$6:$I$65,2,FALSE)&amp;"","Listede yok"))</f>
      </c>
      <c r="D49" s="8">
        <f>IF(B49="","",IFERROR(VLOOKUP(B49,'Çalışanlar'!$A$6:$I$65,5,FALSE)&amp;"","Listede yok"))</f>
      </c>
      <c r="E49" s="8">
        <f>IF(B49="","",IFERROR(VLOOKUP(B49,'Çalışanlar'!$A$6:$I$65,7,FALSE)&amp;"","Listede yok"))</f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1">
        <f>IF(B49="","",SUM(F49:AJ49))</f>
      </c>
      <c r="AL49" s="10"/>
      <c r="AM49" s="11">
        <f>IF(B49="","",MAX(0,AK49-N(AL49)))</f>
      </c>
      <c r="AN49" s="16"/>
      <c r="AO49" s="16"/>
      <c r="AP49" s="11">
        <f>IF(B49="","",IF(AO49="Serbest zaman",0,AM49))</f>
      </c>
      <c r="AQ49" s="11">
        <f>IF(B49="","",IF(AO49="Serbest zaman",0,N(AL49)))</f>
      </c>
      <c r="AR49" s="11">
        <f>IF(B49="","",IF(AO49="Serbest zaman",AM49*1.5+N(AL49)*1.25,0))</f>
      </c>
      <c r="AS49" s="11">
        <f>IF(B49="","",IF(OR('Özet'!$C$7="",'Özet'!$C$7&lt;=1),0,IFERROR(SUM(OFFSET('Yıllık Takip'!$C$5,MATCH(B49,'Yıllık Takip'!$A$6:$A$65,0),0,1,'Özet'!$C$7-1)),0)))</f>
      </c>
      <c r="AT49" s="11">
        <f>IF(B49="","",AS49+AM49)</f>
      </c>
      <c r="AU49" s="11">
        <f>IF(B49="","",MAX(0,'Özet'!$C$9-AT49))</f>
      </c>
      <c r="AV49" s="8">
        <f>IF(B49="","",IF(AK49=0,"Fazla çalışma yok",IF(D49&lt;&gt;"Var","Yıllık onay yok!",IF(AND(E49&lt;&gt;"Yok",E49&lt;&gt;""),"Engel kontrol!",IF(AT49&gt;'Özet'!$C$9,"270 saat aşıldı!",IF(AT49&gt;='Özet'!$C$8,"Sınıra yaklaştı",IF(AN49&lt;&gt;"Onaylandı","Onay eksik","Uygun")))))))</f>
      </c>
      <c r="AW49" s="13"/>
    </row>
    <row r="50" spans="1:49" x14ac:dyDescent="0.25">
      <c r="A50" s="6">
        <v>45</v>
      </c>
      <c r="B50" s="15"/>
      <c r="C50" s="8">
        <f>IF(B50="","",IFERROR(VLOOKUP(B50,'Çalışanlar'!$A$6:$I$65,2,FALSE)&amp;"","Listede yok"))</f>
      </c>
      <c r="D50" s="8">
        <f>IF(B50="","",IFERROR(VLOOKUP(B50,'Çalışanlar'!$A$6:$I$65,5,FALSE)&amp;"","Listede yok"))</f>
      </c>
      <c r="E50" s="8">
        <f>IF(B50="","",IFERROR(VLOOKUP(B50,'Çalışanlar'!$A$6:$I$65,7,FALSE)&amp;"","Listede yok"))</f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1">
        <f>IF(B50="","",SUM(F50:AJ50))</f>
      </c>
      <c r="AL50" s="10"/>
      <c r="AM50" s="11">
        <f>IF(B50="","",MAX(0,AK50-N(AL50)))</f>
      </c>
      <c r="AN50" s="16"/>
      <c r="AO50" s="16"/>
      <c r="AP50" s="11">
        <f>IF(B50="","",IF(AO50="Serbest zaman",0,AM50))</f>
      </c>
      <c r="AQ50" s="11">
        <f>IF(B50="","",IF(AO50="Serbest zaman",0,N(AL50)))</f>
      </c>
      <c r="AR50" s="11">
        <f>IF(B50="","",IF(AO50="Serbest zaman",AM50*1.5+N(AL50)*1.25,0))</f>
      </c>
      <c r="AS50" s="11">
        <f>IF(B50="","",IF(OR('Özet'!$C$7="",'Özet'!$C$7&lt;=1),0,IFERROR(SUM(OFFSET('Yıllık Takip'!$C$5,MATCH(B50,'Yıllık Takip'!$A$6:$A$65,0),0,1,'Özet'!$C$7-1)),0)))</f>
      </c>
      <c r="AT50" s="11">
        <f>IF(B50="","",AS50+AM50)</f>
      </c>
      <c r="AU50" s="11">
        <f>IF(B50="","",MAX(0,'Özet'!$C$9-AT50))</f>
      </c>
      <c r="AV50" s="8">
        <f>IF(B50="","",IF(AK50=0,"Fazla çalışma yok",IF(D50&lt;&gt;"Var","Yıllık onay yok!",IF(AND(E50&lt;&gt;"Yok",E50&lt;&gt;""),"Engel kontrol!",IF(AT50&gt;'Özet'!$C$9,"270 saat aşıldı!",IF(AT50&gt;='Özet'!$C$8,"Sınıra yaklaştı",IF(AN50&lt;&gt;"Onaylandı","Onay eksik","Uygun")))))))</f>
      </c>
      <c r="AW50" s="13"/>
    </row>
    <row r="51" spans="1:49" x14ac:dyDescent="0.25">
      <c r="A51" s="6">
        <v>46</v>
      </c>
      <c r="B51" s="15"/>
      <c r="C51" s="8">
        <f>IF(B51="","",IFERROR(VLOOKUP(B51,'Çalışanlar'!$A$6:$I$65,2,FALSE)&amp;"","Listede yok"))</f>
      </c>
      <c r="D51" s="8">
        <f>IF(B51="","",IFERROR(VLOOKUP(B51,'Çalışanlar'!$A$6:$I$65,5,FALSE)&amp;"","Listede yok"))</f>
      </c>
      <c r="E51" s="8">
        <f>IF(B51="","",IFERROR(VLOOKUP(B51,'Çalışanlar'!$A$6:$I$65,7,FALSE)&amp;"","Listede yok"))</f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1">
        <f>IF(B51="","",SUM(F51:AJ51))</f>
      </c>
      <c r="AL51" s="10"/>
      <c r="AM51" s="11">
        <f>IF(B51="","",MAX(0,AK51-N(AL51)))</f>
      </c>
      <c r="AN51" s="16"/>
      <c r="AO51" s="16"/>
      <c r="AP51" s="11">
        <f>IF(B51="","",IF(AO51="Serbest zaman",0,AM51))</f>
      </c>
      <c r="AQ51" s="11">
        <f>IF(B51="","",IF(AO51="Serbest zaman",0,N(AL51)))</f>
      </c>
      <c r="AR51" s="11">
        <f>IF(B51="","",IF(AO51="Serbest zaman",AM51*1.5+N(AL51)*1.25,0))</f>
      </c>
      <c r="AS51" s="11">
        <f>IF(B51="","",IF(OR('Özet'!$C$7="",'Özet'!$C$7&lt;=1),0,IFERROR(SUM(OFFSET('Yıllık Takip'!$C$5,MATCH(B51,'Yıllık Takip'!$A$6:$A$65,0),0,1,'Özet'!$C$7-1)),0)))</f>
      </c>
      <c r="AT51" s="11">
        <f>IF(B51="","",AS51+AM51)</f>
      </c>
      <c r="AU51" s="11">
        <f>IF(B51="","",MAX(0,'Özet'!$C$9-AT51))</f>
      </c>
      <c r="AV51" s="8">
        <f>IF(B51="","",IF(AK51=0,"Fazla çalışma yok",IF(D51&lt;&gt;"Var","Yıllık onay yok!",IF(AND(E51&lt;&gt;"Yok",E51&lt;&gt;""),"Engel kontrol!",IF(AT51&gt;'Özet'!$C$9,"270 saat aşıldı!",IF(AT51&gt;='Özet'!$C$8,"Sınıra yaklaştı",IF(AN51&lt;&gt;"Onaylandı","Onay eksik","Uygun")))))))</f>
      </c>
      <c r="AW51" s="13"/>
    </row>
    <row r="52" spans="1:49" x14ac:dyDescent="0.25">
      <c r="A52" s="6">
        <v>47</v>
      </c>
      <c r="B52" s="15"/>
      <c r="C52" s="8">
        <f>IF(B52="","",IFERROR(VLOOKUP(B52,'Çalışanlar'!$A$6:$I$65,2,FALSE)&amp;"","Listede yok"))</f>
      </c>
      <c r="D52" s="8">
        <f>IF(B52="","",IFERROR(VLOOKUP(B52,'Çalışanlar'!$A$6:$I$65,5,FALSE)&amp;"","Listede yok"))</f>
      </c>
      <c r="E52" s="8">
        <f>IF(B52="","",IFERROR(VLOOKUP(B52,'Çalışanlar'!$A$6:$I$65,7,FALSE)&amp;"","Listede yok"))</f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1">
        <f>IF(B52="","",SUM(F52:AJ52))</f>
      </c>
      <c r="AL52" s="10"/>
      <c r="AM52" s="11">
        <f>IF(B52="","",MAX(0,AK52-N(AL52)))</f>
      </c>
      <c r="AN52" s="16"/>
      <c r="AO52" s="16"/>
      <c r="AP52" s="11">
        <f>IF(B52="","",IF(AO52="Serbest zaman",0,AM52))</f>
      </c>
      <c r="AQ52" s="11">
        <f>IF(B52="","",IF(AO52="Serbest zaman",0,N(AL52)))</f>
      </c>
      <c r="AR52" s="11">
        <f>IF(B52="","",IF(AO52="Serbest zaman",AM52*1.5+N(AL52)*1.25,0))</f>
      </c>
      <c r="AS52" s="11">
        <f>IF(B52="","",IF(OR('Özet'!$C$7="",'Özet'!$C$7&lt;=1),0,IFERROR(SUM(OFFSET('Yıllık Takip'!$C$5,MATCH(B52,'Yıllık Takip'!$A$6:$A$65,0),0,1,'Özet'!$C$7-1)),0)))</f>
      </c>
      <c r="AT52" s="11">
        <f>IF(B52="","",AS52+AM52)</f>
      </c>
      <c r="AU52" s="11">
        <f>IF(B52="","",MAX(0,'Özet'!$C$9-AT52))</f>
      </c>
      <c r="AV52" s="8">
        <f>IF(B52="","",IF(AK52=0,"Fazla çalışma yok",IF(D52&lt;&gt;"Var","Yıllık onay yok!",IF(AND(E52&lt;&gt;"Yok",E52&lt;&gt;""),"Engel kontrol!",IF(AT52&gt;'Özet'!$C$9,"270 saat aşıldı!",IF(AT52&gt;='Özet'!$C$8,"Sınıra yaklaştı",IF(AN52&lt;&gt;"Onaylandı","Onay eksik","Uygun")))))))</f>
      </c>
      <c r="AW52" s="13"/>
    </row>
    <row r="53" spans="1:49" x14ac:dyDescent="0.25">
      <c r="A53" s="6">
        <v>48</v>
      </c>
      <c r="B53" s="15"/>
      <c r="C53" s="8">
        <f>IF(B53="","",IFERROR(VLOOKUP(B53,'Çalışanlar'!$A$6:$I$65,2,FALSE)&amp;"","Listede yok"))</f>
      </c>
      <c r="D53" s="8">
        <f>IF(B53="","",IFERROR(VLOOKUP(B53,'Çalışanlar'!$A$6:$I$65,5,FALSE)&amp;"","Listede yok"))</f>
      </c>
      <c r="E53" s="8">
        <f>IF(B53="","",IFERROR(VLOOKUP(B53,'Çalışanlar'!$A$6:$I$65,7,FALSE)&amp;"","Listede yok"))</f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1">
        <f>IF(B53="","",SUM(F53:AJ53))</f>
      </c>
      <c r="AL53" s="10"/>
      <c r="AM53" s="11">
        <f>IF(B53="","",MAX(0,AK53-N(AL53)))</f>
      </c>
      <c r="AN53" s="16"/>
      <c r="AO53" s="16"/>
      <c r="AP53" s="11">
        <f>IF(B53="","",IF(AO53="Serbest zaman",0,AM53))</f>
      </c>
      <c r="AQ53" s="11">
        <f>IF(B53="","",IF(AO53="Serbest zaman",0,N(AL53)))</f>
      </c>
      <c r="AR53" s="11">
        <f>IF(B53="","",IF(AO53="Serbest zaman",AM53*1.5+N(AL53)*1.25,0))</f>
      </c>
      <c r="AS53" s="11">
        <f>IF(B53="","",IF(OR('Özet'!$C$7="",'Özet'!$C$7&lt;=1),0,IFERROR(SUM(OFFSET('Yıllık Takip'!$C$5,MATCH(B53,'Yıllık Takip'!$A$6:$A$65,0),0,1,'Özet'!$C$7-1)),0)))</f>
      </c>
      <c r="AT53" s="11">
        <f>IF(B53="","",AS53+AM53)</f>
      </c>
      <c r="AU53" s="11">
        <f>IF(B53="","",MAX(0,'Özet'!$C$9-AT53))</f>
      </c>
      <c r="AV53" s="8">
        <f>IF(B53="","",IF(AK53=0,"Fazla çalışma yok",IF(D53&lt;&gt;"Var","Yıllık onay yok!",IF(AND(E53&lt;&gt;"Yok",E53&lt;&gt;""),"Engel kontrol!",IF(AT53&gt;'Özet'!$C$9,"270 saat aşıldı!",IF(AT53&gt;='Özet'!$C$8,"Sınıra yaklaştı",IF(AN53&lt;&gt;"Onaylandı","Onay eksik","Uygun")))))))</f>
      </c>
      <c r="AW53" s="13"/>
    </row>
    <row r="54" spans="1:49" x14ac:dyDescent="0.25">
      <c r="A54" s="6">
        <v>49</v>
      </c>
      <c r="B54" s="15"/>
      <c r="C54" s="8">
        <f>IF(B54="","",IFERROR(VLOOKUP(B54,'Çalışanlar'!$A$6:$I$65,2,FALSE)&amp;"","Listede yok"))</f>
      </c>
      <c r="D54" s="8">
        <f>IF(B54="","",IFERROR(VLOOKUP(B54,'Çalışanlar'!$A$6:$I$65,5,FALSE)&amp;"","Listede yok"))</f>
      </c>
      <c r="E54" s="8">
        <f>IF(B54="","",IFERROR(VLOOKUP(B54,'Çalışanlar'!$A$6:$I$65,7,FALSE)&amp;"","Listede yok"))</f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1">
        <f>IF(B54="","",SUM(F54:AJ54))</f>
      </c>
      <c r="AL54" s="10"/>
      <c r="AM54" s="11">
        <f>IF(B54="","",MAX(0,AK54-N(AL54)))</f>
      </c>
      <c r="AN54" s="16"/>
      <c r="AO54" s="16"/>
      <c r="AP54" s="11">
        <f>IF(B54="","",IF(AO54="Serbest zaman",0,AM54))</f>
      </c>
      <c r="AQ54" s="11">
        <f>IF(B54="","",IF(AO54="Serbest zaman",0,N(AL54)))</f>
      </c>
      <c r="AR54" s="11">
        <f>IF(B54="","",IF(AO54="Serbest zaman",AM54*1.5+N(AL54)*1.25,0))</f>
      </c>
      <c r="AS54" s="11">
        <f>IF(B54="","",IF(OR('Özet'!$C$7="",'Özet'!$C$7&lt;=1),0,IFERROR(SUM(OFFSET('Yıllık Takip'!$C$5,MATCH(B54,'Yıllık Takip'!$A$6:$A$65,0),0,1,'Özet'!$C$7-1)),0)))</f>
      </c>
      <c r="AT54" s="11">
        <f>IF(B54="","",AS54+AM54)</f>
      </c>
      <c r="AU54" s="11">
        <f>IF(B54="","",MAX(0,'Özet'!$C$9-AT54))</f>
      </c>
      <c r="AV54" s="8">
        <f>IF(B54="","",IF(AK54=0,"Fazla çalışma yok",IF(D54&lt;&gt;"Var","Yıllık onay yok!",IF(AND(E54&lt;&gt;"Yok",E54&lt;&gt;""),"Engel kontrol!",IF(AT54&gt;'Özet'!$C$9,"270 saat aşıldı!",IF(AT54&gt;='Özet'!$C$8,"Sınıra yaklaştı",IF(AN54&lt;&gt;"Onaylandı","Onay eksik","Uygun")))))))</f>
      </c>
      <c r="AW54" s="13"/>
    </row>
    <row r="55" spans="1:49" x14ac:dyDescent="0.25">
      <c r="A55" s="6">
        <v>50</v>
      </c>
      <c r="B55" s="15"/>
      <c r="C55" s="8">
        <f>IF(B55="","",IFERROR(VLOOKUP(B55,'Çalışanlar'!$A$6:$I$65,2,FALSE)&amp;"","Listede yok"))</f>
      </c>
      <c r="D55" s="8">
        <f>IF(B55="","",IFERROR(VLOOKUP(B55,'Çalışanlar'!$A$6:$I$65,5,FALSE)&amp;"","Listede yok"))</f>
      </c>
      <c r="E55" s="8">
        <f>IF(B55="","",IFERROR(VLOOKUP(B55,'Çalışanlar'!$A$6:$I$65,7,FALSE)&amp;"","Listede yok"))</f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1">
        <f>IF(B55="","",SUM(F55:AJ55))</f>
      </c>
      <c r="AL55" s="10"/>
      <c r="AM55" s="11">
        <f>IF(B55="","",MAX(0,AK55-N(AL55)))</f>
      </c>
      <c r="AN55" s="16"/>
      <c r="AO55" s="16"/>
      <c r="AP55" s="11">
        <f>IF(B55="","",IF(AO55="Serbest zaman",0,AM55))</f>
      </c>
      <c r="AQ55" s="11">
        <f>IF(B55="","",IF(AO55="Serbest zaman",0,N(AL55)))</f>
      </c>
      <c r="AR55" s="11">
        <f>IF(B55="","",IF(AO55="Serbest zaman",AM55*1.5+N(AL55)*1.25,0))</f>
      </c>
      <c r="AS55" s="11">
        <f>IF(B55="","",IF(OR('Özet'!$C$7="",'Özet'!$C$7&lt;=1),0,IFERROR(SUM(OFFSET('Yıllık Takip'!$C$5,MATCH(B55,'Yıllık Takip'!$A$6:$A$65,0),0,1,'Özet'!$C$7-1)),0)))</f>
      </c>
      <c r="AT55" s="11">
        <f>IF(B55="","",AS55+AM55)</f>
      </c>
      <c r="AU55" s="11">
        <f>IF(B55="","",MAX(0,'Özet'!$C$9-AT55))</f>
      </c>
      <c r="AV55" s="8">
        <f>IF(B55="","",IF(AK55=0,"Fazla çalışma yok",IF(D55&lt;&gt;"Var","Yıllık onay yok!",IF(AND(E55&lt;&gt;"Yok",E55&lt;&gt;""),"Engel kontrol!",IF(AT55&gt;'Özet'!$C$9,"270 saat aşıldı!",IF(AT55&gt;='Özet'!$C$8,"Sınıra yaklaştı",IF(AN55&lt;&gt;"Onaylandı","Onay eksik","Uygun")))))))</f>
      </c>
      <c r="AW55" s="13"/>
    </row>
    <row r="56" spans="1:49" x14ac:dyDescent="0.25">
      <c r="A56" s="6">
        <v>51</v>
      </c>
      <c r="B56" s="15"/>
      <c r="C56" s="8">
        <f>IF(B56="","",IFERROR(VLOOKUP(B56,'Çalışanlar'!$A$6:$I$65,2,FALSE)&amp;"","Listede yok"))</f>
      </c>
      <c r="D56" s="8">
        <f>IF(B56="","",IFERROR(VLOOKUP(B56,'Çalışanlar'!$A$6:$I$65,5,FALSE)&amp;"","Listede yok"))</f>
      </c>
      <c r="E56" s="8">
        <f>IF(B56="","",IFERROR(VLOOKUP(B56,'Çalışanlar'!$A$6:$I$65,7,FALSE)&amp;"","Listede yok"))</f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1">
        <f>IF(B56="","",SUM(F56:AJ56))</f>
      </c>
      <c r="AL56" s="10"/>
      <c r="AM56" s="11">
        <f>IF(B56="","",MAX(0,AK56-N(AL56)))</f>
      </c>
      <c r="AN56" s="16"/>
      <c r="AO56" s="16"/>
      <c r="AP56" s="11">
        <f>IF(B56="","",IF(AO56="Serbest zaman",0,AM56))</f>
      </c>
      <c r="AQ56" s="11">
        <f>IF(B56="","",IF(AO56="Serbest zaman",0,N(AL56)))</f>
      </c>
      <c r="AR56" s="11">
        <f>IF(B56="","",IF(AO56="Serbest zaman",AM56*1.5+N(AL56)*1.25,0))</f>
      </c>
      <c r="AS56" s="11">
        <f>IF(B56="","",IF(OR('Özet'!$C$7="",'Özet'!$C$7&lt;=1),0,IFERROR(SUM(OFFSET('Yıllık Takip'!$C$5,MATCH(B56,'Yıllık Takip'!$A$6:$A$65,0),0,1,'Özet'!$C$7-1)),0)))</f>
      </c>
      <c r="AT56" s="11">
        <f>IF(B56="","",AS56+AM56)</f>
      </c>
      <c r="AU56" s="11">
        <f>IF(B56="","",MAX(0,'Özet'!$C$9-AT56))</f>
      </c>
      <c r="AV56" s="8">
        <f>IF(B56="","",IF(AK56=0,"Fazla çalışma yok",IF(D56&lt;&gt;"Var","Yıllık onay yok!",IF(AND(E56&lt;&gt;"Yok",E56&lt;&gt;""),"Engel kontrol!",IF(AT56&gt;'Özet'!$C$9,"270 saat aşıldı!",IF(AT56&gt;='Özet'!$C$8,"Sınıra yaklaştı",IF(AN56&lt;&gt;"Onaylandı","Onay eksik","Uygun")))))))</f>
      </c>
      <c r="AW56" s="13"/>
    </row>
    <row r="57" spans="1:49" x14ac:dyDescent="0.25">
      <c r="A57" s="6">
        <v>52</v>
      </c>
      <c r="B57" s="15"/>
      <c r="C57" s="8">
        <f>IF(B57="","",IFERROR(VLOOKUP(B57,'Çalışanlar'!$A$6:$I$65,2,FALSE)&amp;"","Listede yok"))</f>
      </c>
      <c r="D57" s="8">
        <f>IF(B57="","",IFERROR(VLOOKUP(B57,'Çalışanlar'!$A$6:$I$65,5,FALSE)&amp;"","Listede yok"))</f>
      </c>
      <c r="E57" s="8">
        <f>IF(B57="","",IFERROR(VLOOKUP(B57,'Çalışanlar'!$A$6:$I$65,7,FALSE)&amp;"","Listede yok"))</f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1">
        <f>IF(B57="","",SUM(F57:AJ57))</f>
      </c>
      <c r="AL57" s="10"/>
      <c r="AM57" s="11">
        <f>IF(B57="","",MAX(0,AK57-N(AL57)))</f>
      </c>
      <c r="AN57" s="16"/>
      <c r="AO57" s="16"/>
      <c r="AP57" s="11">
        <f>IF(B57="","",IF(AO57="Serbest zaman",0,AM57))</f>
      </c>
      <c r="AQ57" s="11">
        <f>IF(B57="","",IF(AO57="Serbest zaman",0,N(AL57)))</f>
      </c>
      <c r="AR57" s="11">
        <f>IF(B57="","",IF(AO57="Serbest zaman",AM57*1.5+N(AL57)*1.25,0))</f>
      </c>
      <c r="AS57" s="11">
        <f>IF(B57="","",IF(OR('Özet'!$C$7="",'Özet'!$C$7&lt;=1),0,IFERROR(SUM(OFFSET('Yıllık Takip'!$C$5,MATCH(B57,'Yıllık Takip'!$A$6:$A$65,0),0,1,'Özet'!$C$7-1)),0)))</f>
      </c>
      <c r="AT57" s="11">
        <f>IF(B57="","",AS57+AM57)</f>
      </c>
      <c r="AU57" s="11">
        <f>IF(B57="","",MAX(0,'Özet'!$C$9-AT57))</f>
      </c>
      <c r="AV57" s="8">
        <f>IF(B57="","",IF(AK57=0,"Fazla çalışma yok",IF(D57&lt;&gt;"Var","Yıllık onay yok!",IF(AND(E57&lt;&gt;"Yok",E57&lt;&gt;""),"Engel kontrol!",IF(AT57&gt;'Özet'!$C$9,"270 saat aşıldı!",IF(AT57&gt;='Özet'!$C$8,"Sınıra yaklaştı",IF(AN57&lt;&gt;"Onaylandı","Onay eksik","Uygun")))))))</f>
      </c>
      <c r="AW57" s="13"/>
    </row>
    <row r="58" spans="1:49" x14ac:dyDescent="0.25">
      <c r="A58" s="6">
        <v>53</v>
      </c>
      <c r="B58" s="15"/>
      <c r="C58" s="8">
        <f>IF(B58="","",IFERROR(VLOOKUP(B58,'Çalışanlar'!$A$6:$I$65,2,FALSE)&amp;"","Listede yok"))</f>
      </c>
      <c r="D58" s="8">
        <f>IF(B58="","",IFERROR(VLOOKUP(B58,'Çalışanlar'!$A$6:$I$65,5,FALSE)&amp;"","Listede yok"))</f>
      </c>
      <c r="E58" s="8">
        <f>IF(B58="","",IFERROR(VLOOKUP(B58,'Çalışanlar'!$A$6:$I$65,7,FALSE)&amp;"","Listede yok"))</f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1">
        <f>IF(B58="","",SUM(F58:AJ58))</f>
      </c>
      <c r="AL58" s="10"/>
      <c r="AM58" s="11">
        <f>IF(B58="","",MAX(0,AK58-N(AL58)))</f>
      </c>
      <c r="AN58" s="16"/>
      <c r="AO58" s="16"/>
      <c r="AP58" s="11">
        <f>IF(B58="","",IF(AO58="Serbest zaman",0,AM58))</f>
      </c>
      <c r="AQ58" s="11">
        <f>IF(B58="","",IF(AO58="Serbest zaman",0,N(AL58)))</f>
      </c>
      <c r="AR58" s="11">
        <f>IF(B58="","",IF(AO58="Serbest zaman",AM58*1.5+N(AL58)*1.25,0))</f>
      </c>
      <c r="AS58" s="11">
        <f>IF(B58="","",IF(OR('Özet'!$C$7="",'Özet'!$C$7&lt;=1),0,IFERROR(SUM(OFFSET('Yıllık Takip'!$C$5,MATCH(B58,'Yıllık Takip'!$A$6:$A$65,0),0,1,'Özet'!$C$7-1)),0)))</f>
      </c>
      <c r="AT58" s="11">
        <f>IF(B58="","",AS58+AM58)</f>
      </c>
      <c r="AU58" s="11">
        <f>IF(B58="","",MAX(0,'Özet'!$C$9-AT58))</f>
      </c>
      <c r="AV58" s="8">
        <f>IF(B58="","",IF(AK58=0,"Fazla çalışma yok",IF(D58&lt;&gt;"Var","Yıllık onay yok!",IF(AND(E58&lt;&gt;"Yok",E58&lt;&gt;""),"Engel kontrol!",IF(AT58&gt;'Özet'!$C$9,"270 saat aşıldı!",IF(AT58&gt;='Özet'!$C$8,"Sınıra yaklaştı",IF(AN58&lt;&gt;"Onaylandı","Onay eksik","Uygun")))))))</f>
      </c>
      <c r="AW58" s="13"/>
    </row>
    <row r="59" spans="1:49" x14ac:dyDescent="0.25">
      <c r="A59" s="6">
        <v>54</v>
      </c>
      <c r="B59" s="15"/>
      <c r="C59" s="8">
        <f>IF(B59="","",IFERROR(VLOOKUP(B59,'Çalışanlar'!$A$6:$I$65,2,FALSE)&amp;"","Listede yok"))</f>
      </c>
      <c r="D59" s="8">
        <f>IF(B59="","",IFERROR(VLOOKUP(B59,'Çalışanlar'!$A$6:$I$65,5,FALSE)&amp;"","Listede yok"))</f>
      </c>
      <c r="E59" s="8">
        <f>IF(B59="","",IFERROR(VLOOKUP(B59,'Çalışanlar'!$A$6:$I$65,7,FALSE)&amp;"","Listede yok"))</f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1">
        <f>IF(B59="","",SUM(F59:AJ59))</f>
      </c>
      <c r="AL59" s="10"/>
      <c r="AM59" s="11">
        <f>IF(B59="","",MAX(0,AK59-N(AL59)))</f>
      </c>
      <c r="AN59" s="16"/>
      <c r="AO59" s="16"/>
      <c r="AP59" s="11">
        <f>IF(B59="","",IF(AO59="Serbest zaman",0,AM59))</f>
      </c>
      <c r="AQ59" s="11">
        <f>IF(B59="","",IF(AO59="Serbest zaman",0,N(AL59)))</f>
      </c>
      <c r="AR59" s="11">
        <f>IF(B59="","",IF(AO59="Serbest zaman",AM59*1.5+N(AL59)*1.25,0))</f>
      </c>
      <c r="AS59" s="11">
        <f>IF(B59="","",IF(OR('Özet'!$C$7="",'Özet'!$C$7&lt;=1),0,IFERROR(SUM(OFFSET('Yıllık Takip'!$C$5,MATCH(B59,'Yıllık Takip'!$A$6:$A$65,0),0,1,'Özet'!$C$7-1)),0)))</f>
      </c>
      <c r="AT59" s="11">
        <f>IF(B59="","",AS59+AM59)</f>
      </c>
      <c r="AU59" s="11">
        <f>IF(B59="","",MAX(0,'Özet'!$C$9-AT59))</f>
      </c>
      <c r="AV59" s="8">
        <f>IF(B59="","",IF(AK59=0,"Fazla çalışma yok",IF(D59&lt;&gt;"Var","Yıllık onay yok!",IF(AND(E59&lt;&gt;"Yok",E59&lt;&gt;""),"Engel kontrol!",IF(AT59&gt;'Özet'!$C$9,"270 saat aşıldı!",IF(AT59&gt;='Özet'!$C$8,"Sınıra yaklaştı",IF(AN59&lt;&gt;"Onaylandı","Onay eksik","Uygun")))))))</f>
      </c>
      <c r="AW59" s="13"/>
    </row>
    <row r="60" spans="1:49" x14ac:dyDescent="0.25">
      <c r="A60" s="6">
        <v>55</v>
      </c>
      <c r="B60" s="15"/>
      <c r="C60" s="8">
        <f>IF(B60="","",IFERROR(VLOOKUP(B60,'Çalışanlar'!$A$6:$I$65,2,FALSE)&amp;"","Listede yok"))</f>
      </c>
      <c r="D60" s="8">
        <f>IF(B60="","",IFERROR(VLOOKUP(B60,'Çalışanlar'!$A$6:$I$65,5,FALSE)&amp;"","Listede yok"))</f>
      </c>
      <c r="E60" s="8">
        <f>IF(B60="","",IFERROR(VLOOKUP(B60,'Çalışanlar'!$A$6:$I$65,7,FALSE)&amp;"","Listede yok"))</f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1">
        <f>IF(B60="","",SUM(F60:AJ60))</f>
      </c>
      <c r="AL60" s="10"/>
      <c r="AM60" s="11">
        <f>IF(B60="","",MAX(0,AK60-N(AL60)))</f>
      </c>
      <c r="AN60" s="16"/>
      <c r="AO60" s="16"/>
      <c r="AP60" s="11">
        <f>IF(B60="","",IF(AO60="Serbest zaman",0,AM60))</f>
      </c>
      <c r="AQ60" s="11">
        <f>IF(B60="","",IF(AO60="Serbest zaman",0,N(AL60)))</f>
      </c>
      <c r="AR60" s="11">
        <f>IF(B60="","",IF(AO60="Serbest zaman",AM60*1.5+N(AL60)*1.25,0))</f>
      </c>
      <c r="AS60" s="11">
        <f>IF(B60="","",IF(OR('Özet'!$C$7="",'Özet'!$C$7&lt;=1),0,IFERROR(SUM(OFFSET('Yıllık Takip'!$C$5,MATCH(B60,'Yıllık Takip'!$A$6:$A$65,0),0,1,'Özet'!$C$7-1)),0)))</f>
      </c>
      <c r="AT60" s="11">
        <f>IF(B60="","",AS60+AM60)</f>
      </c>
      <c r="AU60" s="11">
        <f>IF(B60="","",MAX(0,'Özet'!$C$9-AT60))</f>
      </c>
      <c r="AV60" s="8">
        <f>IF(B60="","",IF(AK60=0,"Fazla çalışma yok",IF(D60&lt;&gt;"Var","Yıllık onay yok!",IF(AND(E60&lt;&gt;"Yok",E60&lt;&gt;""),"Engel kontrol!",IF(AT60&gt;'Özet'!$C$9,"270 saat aşıldı!",IF(AT60&gt;='Özet'!$C$8,"Sınıra yaklaştı",IF(AN60&lt;&gt;"Onaylandı","Onay eksik","Uygun")))))))</f>
      </c>
      <c r="AW60" s="13"/>
    </row>
    <row r="61" spans="1:49" x14ac:dyDescent="0.25">
      <c r="A61" s="6">
        <v>56</v>
      </c>
      <c r="B61" s="15"/>
      <c r="C61" s="8">
        <f>IF(B61="","",IFERROR(VLOOKUP(B61,'Çalışanlar'!$A$6:$I$65,2,FALSE)&amp;"","Listede yok"))</f>
      </c>
      <c r="D61" s="8">
        <f>IF(B61="","",IFERROR(VLOOKUP(B61,'Çalışanlar'!$A$6:$I$65,5,FALSE)&amp;"","Listede yok"))</f>
      </c>
      <c r="E61" s="8">
        <f>IF(B61="","",IFERROR(VLOOKUP(B61,'Çalışanlar'!$A$6:$I$65,7,FALSE)&amp;"","Listede yok"))</f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1">
        <f>IF(B61="","",SUM(F61:AJ61))</f>
      </c>
      <c r="AL61" s="10"/>
      <c r="AM61" s="11">
        <f>IF(B61="","",MAX(0,AK61-N(AL61)))</f>
      </c>
      <c r="AN61" s="16"/>
      <c r="AO61" s="16"/>
      <c r="AP61" s="11">
        <f>IF(B61="","",IF(AO61="Serbest zaman",0,AM61))</f>
      </c>
      <c r="AQ61" s="11">
        <f>IF(B61="","",IF(AO61="Serbest zaman",0,N(AL61)))</f>
      </c>
      <c r="AR61" s="11">
        <f>IF(B61="","",IF(AO61="Serbest zaman",AM61*1.5+N(AL61)*1.25,0))</f>
      </c>
      <c r="AS61" s="11">
        <f>IF(B61="","",IF(OR('Özet'!$C$7="",'Özet'!$C$7&lt;=1),0,IFERROR(SUM(OFFSET('Yıllık Takip'!$C$5,MATCH(B61,'Yıllık Takip'!$A$6:$A$65,0),0,1,'Özet'!$C$7-1)),0)))</f>
      </c>
      <c r="AT61" s="11">
        <f>IF(B61="","",AS61+AM61)</f>
      </c>
      <c r="AU61" s="11">
        <f>IF(B61="","",MAX(0,'Özet'!$C$9-AT61))</f>
      </c>
      <c r="AV61" s="8">
        <f>IF(B61="","",IF(AK61=0,"Fazla çalışma yok",IF(D61&lt;&gt;"Var","Yıllık onay yok!",IF(AND(E61&lt;&gt;"Yok",E61&lt;&gt;""),"Engel kontrol!",IF(AT61&gt;'Özet'!$C$9,"270 saat aşıldı!",IF(AT61&gt;='Özet'!$C$8,"Sınıra yaklaştı",IF(AN61&lt;&gt;"Onaylandı","Onay eksik","Uygun")))))))</f>
      </c>
      <c r="AW61" s="13"/>
    </row>
    <row r="62" spans="1:49" x14ac:dyDescent="0.25">
      <c r="A62" s="6">
        <v>57</v>
      </c>
      <c r="B62" s="15"/>
      <c r="C62" s="8">
        <f>IF(B62="","",IFERROR(VLOOKUP(B62,'Çalışanlar'!$A$6:$I$65,2,FALSE)&amp;"","Listede yok"))</f>
      </c>
      <c r="D62" s="8">
        <f>IF(B62="","",IFERROR(VLOOKUP(B62,'Çalışanlar'!$A$6:$I$65,5,FALSE)&amp;"","Listede yok"))</f>
      </c>
      <c r="E62" s="8">
        <f>IF(B62="","",IFERROR(VLOOKUP(B62,'Çalışanlar'!$A$6:$I$65,7,FALSE)&amp;"","Listede yok"))</f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1">
        <f>IF(B62="","",SUM(F62:AJ62))</f>
      </c>
      <c r="AL62" s="10"/>
      <c r="AM62" s="11">
        <f>IF(B62="","",MAX(0,AK62-N(AL62)))</f>
      </c>
      <c r="AN62" s="16"/>
      <c r="AO62" s="16"/>
      <c r="AP62" s="11">
        <f>IF(B62="","",IF(AO62="Serbest zaman",0,AM62))</f>
      </c>
      <c r="AQ62" s="11">
        <f>IF(B62="","",IF(AO62="Serbest zaman",0,N(AL62)))</f>
      </c>
      <c r="AR62" s="11">
        <f>IF(B62="","",IF(AO62="Serbest zaman",AM62*1.5+N(AL62)*1.25,0))</f>
      </c>
      <c r="AS62" s="11">
        <f>IF(B62="","",IF(OR('Özet'!$C$7="",'Özet'!$C$7&lt;=1),0,IFERROR(SUM(OFFSET('Yıllık Takip'!$C$5,MATCH(B62,'Yıllık Takip'!$A$6:$A$65,0),0,1,'Özet'!$C$7-1)),0)))</f>
      </c>
      <c r="AT62" s="11">
        <f>IF(B62="","",AS62+AM62)</f>
      </c>
      <c r="AU62" s="11">
        <f>IF(B62="","",MAX(0,'Özet'!$C$9-AT62))</f>
      </c>
      <c r="AV62" s="8">
        <f>IF(B62="","",IF(AK62=0,"Fazla çalışma yok",IF(D62&lt;&gt;"Var","Yıllık onay yok!",IF(AND(E62&lt;&gt;"Yok",E62&lt;&gt;""),"Engel kontrol!",IF(AT62&gt;'Özet'!$C$9,"270 saat aşıldı!",IF(AT62&gt;='Özet'!$C$8,"Sınıra yaklaştı",IF(AN62&lt;&gt;"Onaylandı","Onay eksik","Uygun")))))))</f>
      </c>
      <c r="AW62" s="13"/>
    </row>
    <row r="63" spans="1:49" x14ac:dyDescent="0.25">
      <c r="A63" s="6">
        <v>58</v>
      </c>
      <c r="B63" s="15"/>
      <c r="C63" s="8">
        <f>IF(B63="","",IFERROR(VLOOKUP(B63,'Çalışanlar'!$A$6:$I$65,2,FALSE)&amp;"","Listede yok"))</f>
      </c>
      <c r="D63" s="8">
        <f>IF(B63="","",IFERROR(VLOOKUP(B63,'Çalışanlar'!$A$6:$I$65,5,FALSE)&amp;"","Listede yok"))</f>
      </c>
      <c r="E63" s="8">
        <f>IF(B63="","",IFERROR(VLOOKUP(B63,'Çalışanlar'!$A$6:$I$65,7,FALSE)&amp;"","Listede yok"))</f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1">
        <f>IF(B63="","",SUM(F63:AJ63))</f>
      </c>
      <c r="AL63" s="10"/>
      <c r="AM63" s="11">
        <f>IF(B63="","",MAX(0,AK63-N(AL63)))</f>
      </c>
      <c r="AN63" s="16"/>
      <c r="AO63" s="16"/>
      <c r="AP63" s="11">
        <f>IF(B63="","",IF(AO63="Serbest zaman",0,AM63))</f>
      </c>
      <c r="AQ63" s="11">
        <f>IF(B63="","",IF(AO63="Serbest zaman",0,N(AL63)))</f>
      </c>
      <c r="AR63" s="11">
        <f>IF(B63="","",IF(AO63="Serbest zaman",AM63*1.5+N(AL63)*1.25,0))</f>
      </c>
      <c r="AS63" s="11">
        <f>IF(B63="","",IF(OR('Özet'!$C$7="",'Özet'!$C$7&lt;=1),0,IFERROR(SUM(OFFSET('Yıllık Takip'!$C$5,MATCH(B63,'Yıllık Takip'!$A$6:$A$65,0),0,1,'Özet'!$C$7-1)),0)))</f>
      </c>
      <c r="AT63" s="11">
        <f>IF(B63="","",AS63+AM63)</f>
      </c>
      <c r="AU63" s="11">
        <f>IF(B63="","",MAX(0,'Özet'!$C$9-AT63))</f>
      </c>
      <c r="AV63" s="8">
        <f>IF(B63="","",IF(AK63=0,"Fazla çalışma yok",IF(D63&lt;&gt;"Var","Yıllık onay yok!",IF(AND(E63&lt;&gt;"Yok",E63&lt;&gt;""),"Engel kontrol!",IF(AT63&gt;'Özet'!$C$9,"270 saat aşıldı!",IF(AT63&gt;='Özet'!$C$8,"Sınıra yaklaştı",IF(AN63&lt;&gt;"Onaylandı","Onay eksik","Uygun")))))))</f>
      </c>
      <c r="AW63" s="13"/>
    </row>
    <row r="64" spans="1:49" x14ac:dyDescent="0.25">
      <c r="A64" s="6">
        <v>59</v>
      </c>
      <c r="B64" s="15"/>
      <c r="C64" s="8">
        <f>IF(B64="","",IFERROR(VLOOKUP(B64,'Çalışanlar'!$A$6:$I$65,2,FALSE)&amp;"","Listede yok"))</f>
      </c>
      <c r="D64" s="8">
        <f>IF(B64="","",IFERROR(VLOOKUP(B64,'Çalışanlar'!$A$6:$I$65,5,FALSE)&amp;"","Listede yok"))</f>
      </c>
      <c r="E64" s="8">
        <f>IF(B64="","",IFERROR(VLOOKUP(B64,'Çalışanlar'!$A$6:$I$65,7,FALSE)&amp;"","Listede yok"))</f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1">
        <f>IF(B64="","",SUM(F64:AJ64))</f>
      </c>
      <c r="AL64" s="10"/>
      <c r="AM64" s="11">
        <f>IF(B64="","",MAX(0,AK64-N(AL64)))</f>
      </c>
      <c r="AN64" s="16"/>
      <c r="AO64" s="16"/>
      <c r="AP64" s="11">
        <f>IF(B64="","",IF(AO64="Serbest zaman",0,AM64))</f>
      </c>
      <c r="AQ64" s="11">
        <f>IF(B64="","",IF(AO64="Serbest zaman",0,N(AL64)))</f>
      </c>
      <c r="AR64" s="11">
        <f>IF(B64="","",IF(AO64="Serbest zaman",AM64*1.5+N(AL64)*1.25,0))</f>
      </c>
      <c r="AS64" s="11">
        <f>IF(B64="","",IF(OR('Özet'!$C$7="",'Özet'!$C$7&lt;=1),0,IFERROR(SUM(OFFSET('Yıllık Takip'!$C$5,MATCH(B64,'Yıllık Takip'!$A$6:$A$65,0),0,1,'Özet'!$C$7-1)),0)))</f>
      </c>
      <c r="AT64" s="11">
        <f>IF(B64="","",AS64+AM64)</f>
      </c>
      <c r="AU64" s="11">
        <f>IF(B64="","",MAX(0,'Özet'!$C$9-AT64))</f>
      </c>
      <c r="AV64" s="8">
        <f>IF(B64="","",IF(AK64=0,"Fazla çalışma yok",IF(D64&lt;&gt;"Var","Yıllık onay yok!",IF(AND(E64&lt;&gt;"Yok",E64&lt;&gt;""),"Engel kontrol!",IF(AT64&gt;'Özet'!$C$9,"270 saat aşıldı!",IF(AT64&gt;='Özet'!$C$8,"Sınıra yaklaştı",IF(AN64&lt;&gt;"Onaylandı","Onay eksik","Uygun")))))))</f>
      </c>
      <c r="AW64" s="13"/>
    </row>
    <row r="65" spans="1:49" x14ac:dyDescent="0.25">
      <c r="A65" s="6">
        <v>60</v>
      </c>
      <c r="B65" s="15"/>
      <c r="C65" s="8">
        <f>IF(B65="","",IFERROR(VLOOKUP(B65,'Çalışanlar'!$A$6:$I$65,2,FALSE)&amp;"","Listede yok"))</f>
      </c>
      <c r="D65" s="8">
        <f>IF(B65="","",IFERROR(VLOOKUP(B65,'Çalışanlar'!$A$6:$I$65,5,FALSE)&amp;"","Listede yok"))</f>
      </c>
      <c r="E65" s="8">
        <f>IF(B65="","",IFERROR(VLOOKUP(B65,'Çalışanlar'!$A$6:$I$65,7,FALSE)&amp;"","Listede yok"))</f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1">
        <f>IF(B65="","",SUM(F65:AJ65))</f>
      </c>
      <c r="AL65" s="10"/>
      <c r="AM65" s="11">
        <f>IF(B65="","",MAX(0,AK65-N(AL65)))</f>
      </c>
      <c r="AN65" s="16"/>
      <c r="AO65" s="16"/>
      <c r="AP65" s="11">
        <f>IF(B65="","",IF(AO65="Serbest zaman",0,AM65))</f>
      </c>
      <c r="AQ65" s="11">
        <f>IF(B65="","",IF(AO65="Serbest zaman",0,N(AL65)))</f>
      </c>
      <c r="AR65" s="11">
        <f>IF(B65="","",IF(AO65="Serbest zaman",AM65*1.5+N(AL65)*1.25,0))</f>
      </c>
      <c r="AS65" s="11">
        <f>IF(B65="","",IF(OR('Özet'!$C$7="",'Özet'!$C$7&lt;=1),0,IFERROR(SUM(OFFSET('Yıllık Takip'!$C$5,MATCH(B65,'Yıllık Takip'!$A$6:$A$65,0),0,1,'Özet'!$C$7-1)),0)))</f>
      </c>
      <c r="AT65" s="11">
        <f>IF(B65="","",AS65+AM65)</f>
      </c>
      <c r="AU65" s="11">
        <f>IF(B65="","",MAX(0,'Özet'!$C$9-AT65))</f>
      </c>
      <c r="AV65" s="8">
        <f>IF(B65="","",IF(AK65=0,"Fazla çalışma yok",IF(D65&lt;&gt;"Var","Yıllık onay yok!",IF(AND(E65&lt;&gt;"Yok",E65&lt;&gt;""),"Engel kontrol!",IF(AT65&gt;'Özet'!$C$9,"270 saat aşıldı!",IF(AT65&gt;='Özet'!$C$8,"Sınıra yaklaştı",IF(AN65&lt;&gt;"Onaylandı","Onay eksik","Uygun")))))))</f>
      </c>
      <c r="AW65" s="13"/>
    </row>
    <row r="66" ht="22" customHeight="1" spans="1:49" x14ac:dyDescent="0.25">
      <c r="A66" s="17" t="s">
        <v>61</v>
      </c>
      <c r="B66" s="17"/>
      <c r="C66" s="17"/>
      <c r="D66" s="17"/>
      <c r="E66" s="17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>
        <f>SUM(AK6:AK65)</f>
      </c>
      <c r="AL66" s="18">
        <f>SUM(AL6:AL65)</f>
      </c>
      <c r="AM66" s="18">
        <f>SUM(AM6:AM65)</f>
      </c>
      <c r="AN66" s="17"/>
      <c r="AO66" s="17"/>
      <c r="AP66" s="18">
        <f>SUM(AP6:AP65)</f>
      </c>
      <c r="AQ66" s="18">
        <f>SUM(AQ6:AQ65)</f>
      </c>
      <c r="AR66" s="18">
        <f>SUM(AR6:AR65)</f>
      </c>
      <c r="AS66" s="18"/>
      <c r="AT66" s="18"/>
      <c r="AU66" s="18"/>
      <c r="AV66" s="17"/>
      <c r="AW66" s="17"/>
    </row>
  </sheetData>
  <autoFilter ref="A5:AW5"/>
  <conditionalFormatting sqref="C6:C65">
    <cfRule type="cellIs" dxfId="0" priority="1" operator="equal">
      <formula>"Listede yok"</formula>
    </cfRule>
  </conditionalFormatting>
  <conditionalFormatting sqref="D6:D65">
    <cfRule type="cellIs" dxfId="1" priority="1" operator="equal">
      <formula>"Yok"</formula>
    </cfRule>
  </conditionalFormatting>
  <conditionalFormatting sqref="D6:D65">
    <cfRule type="cellIs" dxfId="2" priority="1" operator="equal">
      <formula>"Geri alındı"</formula>
    </cfRule>
  </conditionalFormatting>
  <conditionalFormatting sqref="E6:E65">
    <cfRule type="expression" dxfId="3" priority="1">
      <formula>AND(E6&lt;&gt;"",E6&lt;&gt;"Yok",E6&lt;&gt;"Listede yok")</formula>
    </cfRule>
  </conditionalFormatting>
  <conditionalFormatting sqref="AN6:AN65">
    <cfRule type="cellIs" dxfId="4" priority="1" operator="equal">
      <formula>"Onaysız"</formula>
    </cfRule>
  </conditionalFormatting>
  <conditionalFormatting sqref="AN6:AN65">
    <cfRule type="cellIs" dxfId="5" priority="1" operator="equal">
      <formula>"Bekliyor"</formula>
    </cfRule>
  </conditionalFormatting>
  <conditionalFormatting sqref="AV6:AV65">
    <cfRule type="cellIs" dxfId="6" priority="1" operator="equal">
      <formula>"Yıllık onay yok!"</formula>
    </cfRule>
  </conditionalFormatting>
  <conditionalFormatting sqref="AV6:AV65">
    <cfRule type="cellIs" dxfId="7" priority="1" operator="equal">
      <formula>"Engel kontrol!"</formula>
    </cfRule>
  </conditionalFormatting>
  <conditionalFormatting sqref="AV6:AV65">
    <cfRule type="cellIs" dxfId="8" priority="1" operator="equal">
      <formula>"270 saat aşıldı!"</formula>
    </cfRule>
  </conditionalFormatting>
  <conditionalFormatting sqref="AV6:AV65">
    <cfRule type="cellIs" dxfId="9" priority="1" operator="equal">
      <formula>"Sınıra yaklaştı"</formula>
    </cfRule>
  </conditionalFormatting>
  <conditionalFormatting sqref="AV6:AV65">
    <cfRule type="cellIs" dxfId="10" priority="1" operator="equal">
      <formula>"Onay eksik"</formula>
    </cfRule>
  </conditionalFormatting>
  <conditionalFormatting sqref="AV6:AV65">
    <cfRule type="cellIs" dxfId="11" priority="1" operator="equal">
      <formula>"Uygun"</formula>
    </cfRule>
  </conditionalFormatting>
  <dataValidations count="4">
    <dataValidation type="list" allowBlank="1" showErrorMessage="1" errorTitle="Geçersiz değer" error="Listeden seçin: Onaylandı, Kısmen onaylı, Bekliyor, Onaysız" sqref="AN10:AN65">
      <formula1>"Onaylandı,Kısmen onaylı,Bekliyor,Onaysız"</formula1>
    </dataValidation>
    <dataValidation type="list" allowBlank="1" showErrorMessage="1" errorTitle="Geçersiz değer" error="Listeden seçin: Onaylandı, Kısmen onaylı, Bekliyor, Onaysız" sqref="AN6:AN65">
      <formula1>"Onaylandı,Kısmen onaylı,Bekliyor,Onaysız"</formula1>
    </dataValidation>
    <dataValidation type="list" allowBlank="1" showErrorMessage="1" errorTitle="Geçersiz değer" error="Listeden seçin: Ücret, Serbest zaman" sqref="AO10:AO65">
      <formula1>"Ücret,Serbest zaman"</formula1>
    </dataValidation>
    <dataValidation type="list" allowBlank="1" showErrorMessage="1" errorTitle="Geçersiz değer" error="Listeden seçin: Ücret, Serbest zaman" sqref="AO6:AO65">
      <formula1>"Ücret,Serbest zaman"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15" customWidth="1"/>
    <col min="4" max="4" width="11" customWidth="1"/>
    <col min="5" max="6" width="12" customWidth="1"/>
    <col min="7" max="7" width="16" customWidth="1"/>
    <col min="8" max="8" width="14" customWidth="1"/>
    <col min="9" max="9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4</v>
      </c>
      <c r="B5" s="5" t="s">
        <v>5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</row>
    <row r="6" spans="1:9" x14ac:dyDescent="0.25">
      <c r="A6" s="7" t="s">
        <v>52</v>
      </c>
      <c r="B6" s="7" t="s">
        <v>69</v>
      </c>
      <c r="C6" s="7" t="s">
        <v>70</v>
      </c>
      <c r="D6" s="9">
        <v>45</v>
      </c>
      <c r="E6" s="12" t="s">
        <v>71</v>
      </c>
      <c r="F6" s="19">
        <v>46027</v>
      </c>
      <c r="G6" s="12" t="s">
        <v>72</v>
      </c>
      <c r="H6" s="12" t="s">
        <v>54</v>
      </c>
      <c r="I6" s="13"/>
    </row>
    <row r="7" spans="1:9" x14ac:dyDescent="0.25">
      <c r="A7" s="7" t="s">
        <v>55</v>
      </c>
      <c r="B7" s="7" t="s">
        <v>73</v>
      </c>
      <c r="C7" s="7" t="s">
        <v>74</v>
      </c>
      <c r="D7" s="9">
        <v>40</v>
      </c>
      <c r="E7" s="12" t="s">
        <v>71</v>
      </c>
      <c r="F7" s="19">
        <v>46027</v>
      </c>
      <c r="G7" s="12" t="s">
        <v>72</v>
      </c>
      <c r="H7" s="12" t="s">
        <v>56</v>
      </c>
      <c r="I7" s="13"/>
    </row>
    <row r="8" spans="1:9" x14ac:dyDescent="0.25">
      <c r="A8" s="7" t="s">
        <v>58</v>
      </c>
      <c r="B8" s="7" t="s">
        <v>75</v>
      </c>
      <c r="C8" s="7" t="s">
        <v>76</v>
      </c>
      <c r="D8" s="9">
        <v>45</v>
      </c>
      <c r="E8" s="12" t="s">
        <v>72</v>
      </c>
      <c r="F8" s="20"/>
      <c r="G8" s="12" t="s">
        <v>72</v>
      </c>
      <c r="H8" s="12" t="s">
        <v>54</v>
      </c>
      <c r="I8" s="14" t="s">
        <v>77</v>
      </c>
    </row>
    <row r="9" spans="1:9" x14ac:dyDescent="0.25">
      <c r="A9" s="15"/>
      <c r="B9" s="15"/>
      <c r="C9" s="15"/>
      <c r="D9" s="10"/>
      <c r="E9" s="16"/>
      <c r="F9" s="20"/>
      <c r="G9" s="16"/>
      <c r="H9" s="16"/>
      <c r="I9" s="13"/>
    </row>
    <row r="10" spans="1:9" x14ac:dyDescent="0.25">
      <c r="A10" s="15"/>
      <c r="B10" s="15"/>
      <c r="C10" s="15"/>
      <c r="D10" s="10"/>
      <c r="E10" s="16"/>
      <c r="F10" s="20"/>
      <c r="G10" s="16"/>
      <c r="H10" s="16"/>
      <c r="I10" s="13"/>
    </row>
    <row r="11" spans="1:9" x14ac:dyDescent="0.25">
      <c r="A11" s="15"/>
      <c r="B11" s="15"/>
      <c r="C11" s="15"/>
      <c r="D11" s="10"/>
      <c r="E11" s="16"/>
      <c r="F11" s="20"/>
      <c r="G11" s="16"/>
      <c r="H11" s="16"/>
      <c r="I11" s="13"/>
    </row>
    <row r="12" spans="1:9" x14ac:dyDescent="0.25">
      <c r="A12" s="15"/>
      <c r="B12" s="15"/>
      <c r="C12" s="15"/>
      <c r="D12" s="10"/>
      <c r="E12" s="16"/>
      <c r="F12" s="20"/>
      <c r="G12" s="16"/>
      <c r="H12" s="16"/>
      <c r="I12" s="13"/>
    </row>
    <row r="13" spans="1:9" x14ac:dyDescent="0.25">
      <c r="A13" s="15"/>
      <c r="B13" s="15"/>
      <c r="C13" s="15"/>
      <c r="D13" s="10"/>
      <c r="E13" s="16"/>
      <c r="F13" s="20"/>
      <c r="G13" s="16"/>
      <c r="H13" s="16"/>
      <c r="I13" s="13"/>
    </row>
    <row r="14" spans="1:9" x14ac:dyDescent="0.25">
      <c r="A14" s="15"/>
      <c r="B14" s="15"/>
      <c r="C14" s="15"/>
      <c r="D14" s="10"/>
      <c r="E14" s="16"/>
      <c r="F14" s="20"/>
      <c r="G14" s="16"/>
      <c r="H14" s="16"/>
      <c r="I14" s="13"/>
    </row>
    <row r="15" spans="1:9" x14ac:dyDescent="0.25">
      <c r="A15" s="15"/>
      <c r="B15" s="15"/>
      <c r="C15" s="15"/>
      <c r="D15" s="10"/>
      <c r="E15" s="16"/>
      <c r="F15" s="20"/>
      <c r="G15" s="16"/>
      <c r="H15" s="16"/>
      <c r="I15" s="13"/>
    </row>
    <row r="16" spans="1:9" x14ac:dyDescent="0.25">
      <c r="A16" s="15"/>
      <c r="B16" s="15"/>
      <c r="C16" s="15"/>
      <c r="D16" s="10"/>
      <c r="E16" s="16"/>
      <c r="F16" s="20"/>
      <c r="G16" s="16"/>
      <c r="H16" s="16"/>
      <c r="I16" s="13"/>
    </row>
    <row r="17" spans="1:9" x14ac:dyDescent="0.25">
      <c r="A17" s="15"/>
      <c r="B17" s="15"/>
      <c r="C17" s="15"/>
      <c r="D17" s="10"/>
      <c r="E17" s="16"/>
      <c r="F17" s="20"/>
      <c r="G17" s="16"/>
      <c r="H17" s="16"/>
      <c r="I17" s="13"/>
    </row>
    <row r="18" spans="1:9" x14ac:dyDescent="0.25">
      <c r="A18" s="15"/>
      <c r="B18" s="15"/>
      <c r="C18" s="15"/>
      <c r="D18" s="10"/>
      <c r="E18" s="16"/>
      <c r="F18" s="20"/>
      <c r="G18" s="16"/>
      <c r="H18" s="16"/>
      <c r="I18" s="13"/>
    </row>
    <row r="19" spans="1:9" x14ac:dyDescent="0.25">
      <c r="A19" s="15"/>
      <c r="B19" s="15"/>
      <c r="C19" s="15"/>
      <c r="D19" s="10"/>
      <c r="E19" s="16"/>
      <c r="F19" s="20"/>
      <c r="G19" s="16"/>
      <c r="H19" s="16"/>
      <c r="I19" s="13"/>
    </row>
    <row r="20" spans="1:9" x14ac:dyDescent="0.25">
      <c r="A20" s="15"/>
      <c r="B20" s="15"/>
      <c r="C20" s="15"/>
      <c r="D20" s="10"/>
      <c r="E20" s="16"/>
      <c r="F20" s="20"/>
      <c r="G20" s="16"/>
      <c r="H20" s="16"/>
      <c r="I20" s="13"/>
    </row>
    <row r="21" spans="1:9" x14ac:dyDescent="0.25">
      <c r="A21" s="15"/>
      <c r="B21" s="15"/>
      <c r="C21" s="15"/>
      <c r="D21" s="10"/>
      <c r="E21" s="16"/>
      <c r="F21" s="20"/>
      <c r="G21" s="16"/>
      <c r="H21" s="16"/>
      <c r="I21" s="13"/>
    </row>
    <row r="22" spans="1:9" x14ac:dyDescent="0.25">
      <c r="A22" s="15"/>
      <c r="B22" s="15"/>
      <c r="C22" s="15"/>
      <c r="D22" s="10"/>
      <c r="E22" s="16"/>
      <c r="F22" s="20"/>
      <c r="G22" s="16"/>
      <c r="H22" s="16"/>
      <c r="I22" s="13"/>
    </row>
    <row r="23" spans="1:9" x14ac:dyDescent="0.25">
      <c r="A23" s="15"/>
      <c r="B23" s="15"/>
      <c r="C23" s="15"/>
      <c r="D23" s="10"/>
      <c r="E23" s="16"/>
      <c r="F23" s="20"/>
      <c r="G23" s="16"/>
      <c r="H23" s="16"/>
      <c r="I23" s="13"/>
    </row>
    <row r="24" spans="1:9" x14ac:dyDescent="0.25">
      <c r="A24" s="15"/>
      <c r="B24" s="15"/>
      <c r="C24" s="15"/>
      <c r="D24" s="10"/>
      <c r="E24" s="16"/>
      <c r="F24" s="20"/>
      <c r="G24" s="16"/>
      <c r="H24" s="16"/>
      <c r="I24" s="13"/>
    </row>
    <row r="25" spans="1:9" x14ac:dyDescent="0.25">
      <c r="A25" s="15"/>
      <c r="B25" s="15"/>
      <c r="C25" s="15"/>
      <c r="D25" s="10"/>
      <c r="E25" s="16"/>
      <c r="F25" s="20"/>
      <c r="G25" s="16"/>
      <c r="H25" s="16"/>
      <c r="I25" s="13"/>
    </row>
    <row r="26" spans="1:9" x14ac:dyDescent="0.25">
      <c r="A26" s="15"/>
      <c r="B26" s="15"/>
      <c r="C26" s="15"/>
      <c r="D26" s="10"/>
      <c r="E26" s="16"/>
      <c r="F26" s="20"/>
      <c r="G26" s="16"/>
      <c r="H26" s="16"/>
      <c r="I26" s="13"/>
    </row>
    <row r="27" spans="1:9" x14ac:dyDescent="0.25">
      <c r="A27" s="15"/>
      <c r="B27" s="15"/>
      <c r="C27" s="15"/>
      <c r="D27" s="10"/>
      <c r="E27" s="16"/>
      <c r="F27" s="20"/>
      <c r="G27" s="16"/>
      <c r="H27" s="16"/>
      <c r="I27" s="13"/>
    </row>
    <row r="28" spans="1:9" x14ac:dyDescent="0.25">
      <c r="A28" s="15"/>
      <c r="B28" s="15"/>
      <c r="C28" s="15"/>
      <c r="D28" s="10"/>
      <c r="E28" s="16"/>
      <c r="F28" s="20"/>
      <c r="G28" s="16"/>
      <c r="H28" s="16"/>
      <c r="I28" s="13"/>
    </row>
    <row r="29" spans="1:9" x14ac:dyDescent="0.25">
      <c r="A29" s="15"/>
      <c r="B29" s="15"/>
      <c r="C29" s="15"/>
      <c r="D29" s="10"/>
      <c r="E29" s="16"/>
      <c r="F29" s="20"/>
      <c r="G29" s="16"/>
      <c r="H29" s="16"/>
      <c r="I29" s="13"/>
    </row>
    <row r="30" spans="1:9" x14ac:dyDescent="0.25">
      <c r="A30" s="15"/>
      <c r="B30" s="15"/>
      <c r="C30" s="15"/>
      <c r="D30" s="10"/>
      <c r="E30" s="16"/>
      <c r="F30" s="20"/>
      <c r="G30" s="16"/>
      <c r="H30" s="16"/>
      <c r="I30" s="13"/>
    </row>
    <row r="31" spans="1:9" x14ac:dyDescent="0.25">
      <c r="A31" s="15"/>
      <c r="B31" s="15"/>
      <c r="C31" s="15"/>
      <c r="D31" s="10"/>
      <c r="E31" s="16"/>
      <c r="F31" s="20"/>
      <c r="G31" s="16"/>
      <c r="H31" s="16"/>
      <c r="I31" s="13"/>
    </row>
    <row r="32" spans="1:9" x14ac:dyDescent="0.25">
      <c r="A32" s="15"/>
      <c r="B32" s="15"/>
      <c r="C32" s="15"/>
      <c r="D32" s="10"/>
      <c r="E32" s="16"/>
      <c r="F32" s="20"/>
      <c r="G32" s="16"/>
      <c r="H32" s="16"/>
      <c r="I32" s="13"/>
    </row>
    <row r="33" spans="1:9" x14ac:dyDescent="0.25">
      <c r="A33" s="15"/>
      <c r="B33" s="15"/>
      <c r="C33" s="15"/>
      <c r="D33" s="10"/>
      <c r="E33" s="16"/>
      <c r="F33" s="20"/>
      <c r="G33" s="16"/>
      <c r="H33" s="16"/>
      <c r="I33" s="13"/>
    </row>
    <row r="34" spans="1:9" x14ac:dyDescent="0.25">
      <c r="A34" s="15"/>
      <c r="B34" s="15"/>
      <c r="C34" s="15"/>
      <c r="D34" s="10"/>
      <c r="E34" s="16"/>
      <c r="F34" s="20"/>
      <c r="G34" s="16"/>
      <c r="H34" s="16"/>
      <c r="I34" s="13"/>
    </row>
    <row r="35" spans="1:9" x14ac:dyDescent="0.25">
      <c r="A35" s="15"/>
      <c r="B35" s="15"/>
      <c r="C35" s="15"/>
      <c r="D35" s="10"/>
      <c r="E35" s="16"/>
      <c r="F35" s="20"/>
      <c r="G35" s="16"/>
      <c r="H35" s="16"/>
      <c r="I35" s="13"/>
    </row>
    <row r="36" spans="1:9" x14ac:dyDescent="0.25">
      <c r="A36" s="15"/>
      <c r="B36" s="15"/>
      <c r="C36" s="15"/>
      <c r="D36" s="10"/>
      <c r="E36" s="16"/>
      <c r="F36" s="20"/>
      <c r="G36" s="16"/>
      <c r="H36" s="16"/>
      <c r="I36" s="13"/>
    </row>
    <row r="37" spans="1:9" x14ac:dyDescent="0.25">
      <c r="A37" s="15"/>
      <c r="B37" s="15"/>
      <c r="C37" s="15"/>
      <c r="D37" s="10"/>
      <c r="E37" s="16"/>
      <c r="F37" s="20"/>
      <c r="G37" s="16"/>
      <c r="H37" s="16"/>
      <c r="I37" s="13"/>
    </row>
    <row r="38" spans="1:9" x14ac:dyDescent="0.25">
      <c r="A38" s="15"/>
      <c r="B38" s="15"/>
      <c r="C38" s="15"/>
      <c r="D38" s="10"/>
      <c r="E38" s="16"/>
      <c r="F38" s="20"/>
      <c r="G38" s="16"/>
      <c r="H38" s="16"/>
      <c r="I38" s="13"/>
    </row>
    <row r="39" spans="1:9" x14ac:dyDescent="0.25">
      <c r="A39" s="15"/>
      <c r="B39" s="15"/>
      <c r="C39" s="15"/>
      <c r="D39" s="10"/>
      <c r="E39" s="16"/>
      <c r="F39" s="20"/>
      <c r="G39" s="16"/>
      <c r="H39" s="16"/>
      <c r="I39" s="13"/>
    </row>
    <row r="40" spans="1:9" x14ac:dyDescent="0.25">
      <c r="A40" s="15"/>
      <c r="B40" s="15"/>
      <c r="C40" s="15"/>
      <c r="D40" s="10"/>
      <c r="E40" s="16"/>
      <c r="F40" s="20"/>
      <c r="G40" s="16"/>
      <c r="H40" s="16"/>
      <c r="I40" s="13"/>
    </row>
    <row r="41" spans="1:9" x14ac:dyDescent="0.25">
      <c r="A41" s="15"/>
      <c r="B41" s="15"/>
      <c r="C41" s="15"/>
      <c r="D41" s="10"/>
      <c r="E41" s="16"/>
      <c r="F41" s="20"/>
      <c r="G41" s="16"/>
      <c r="H41" s="16"/>
      <c r="I41" s="13"/>
    </row>
    <row r="42" spans="1:9" x14ac:dyDescent="0.25">
      <c r="A42" s="15"/>
      <c r="B42" s="15"/>
      <c r="C42" s="15"/>
      <c r="D42" s="10"/>
      <c r="E42" s="16"/>
      <c r="F42" s="20"/>
      <c r="G42" s="16"/>
      <c r="H42" s="16"/>
      <c r="I42" s="13"/>
    </row>
    <row r="43" spans="1:9" x14ac:dyDescent="0.25">
      <c r="A43" s="15"/>
      <c r="B43" s="15"/>
      <c r="C43" s="15"/>
      <c r="D43" s="10"/>
      <c r="E43" s="16"/>
      <c r="F43" s="20"/>
      <c r="G43" s="16"/>
      <c r="H43" s="16"/>
      <c r="I43" s="13"/>
    </row>
    <row r="44" spans="1:9" x14ac:dyDescent="0.25">
      <c r="A44" s="15"/>
      <c r="B44" s="15"/>
      <c r="C44" s="15"/>
      <c r="D44" s="10"/>
      <c r="E44" s="16"/>
      <c r="F44" s="20"/>
      <c r="G44" s="16"/>
      <c r="H44" s="16"/>
      <c r="I44" s="13"/>
    </row>
    <row r="45" spans="1:9" x14ac:dyDescent="0.25">
      <c r="A45" s="15"/>
      <c r="B45" s="15"/>
      <c r="C45" s="15"/>
      <c r="D45" s="10"/>
      <c r="E45" s="16"/>
      <c r="F45" s="20"/>
      <c r="G45" s="16"/>
      <c r="H45" s="16"/>
      <c r="I45" s="13"/>
    </row>
    <row r="46" spans="1:9" x14ac:dyDescent="0.25">
      <c r="A46" s="15"/>
      <c r="B46" s="15"/>
      <c r="C46" s="15"/>
      <c r="D46" s="10"/>
      <c r="E46" s="16"/>
      <c r="F46" s="20"/>
      <c r="G46" s="16"/>
      <c r="H46" s="16"/>
      <c r="I46" s="13"/>
    </row>
    <row r="47" spans="1:9" x14ac:dyDescent="0.25">
      <c r="A47" s="15"/>
      <c r="B47" s="15"/>
      <c r="C47" s="15"/>
      <c r="D47" s="10"/>
      <c r="E47" s="16"/>
      <c r="F47" s="20"/>
      <c r="G47" s="16"/>
      <c r="H47" s="16"/>
      <c r="I47" s="13"/>
    </row>
    <row r="48" spans="1:9" x14ac:dyDescent="0.25">
      <c r="A48" s="15"/>
      <c r="B48" s="15"/>
      <c r="C48" s="15"/>
      <c r="D48" s="10"/>
      <c r="E48" s="16"/>
      <c r="F48" s="20"/>
      <c r="G48" s="16"/>
      <c r="H48" s="16"/>
      <c r="I48" s="13"/>
    </row>
    <row r="49" spans="1:9" x14ac:dyDescent="0.25">
      <c r="A49" s="15"/>
      <c r="B49" s="15"/>
      <c r="C49" s="15"/>
      <c r="D49" s="10"/>
      <c r="E49" s="16"/>
      <c r="F49" s="20"/>
      <c r="G49" s="16"/>
      <c r="H49" s="16"/>
      <c r="I49" s="13"/>
    </row>
    <row r="50" spans="1:9" x14ac:dyDescent="0.25">
      <c r="A50" s="15"/>
      <c r="B50" s="15"/>
      <c r="C50" s="15"/>
      <c r="D50" s="10"/>
      <c r="E50" s="16"/>
      <c r="F50" s="20"/>
      <c r="G50" s="16"/>
      <c r="H50" s="16"/>
      <c r="I50" s="13"/>
    </row>
    <row r="51" spans="1:9" x14ac:dyDescent="0.25">
      <c r="A51" s="15"/>
      <c r="B51" s="15"/>
      <c r="C51" s="15"/>
      <c r="D51" s="10"/>
      <c r="E51" s="16"/>
      <c r="F51" s="20"/>
      <c r="G51" s="16"/>
      <c r="H51" s="16"/>
      <c r="I51" s="13"/>
    </row>
    <row r="52" spans="1:9" x14ac:dyDescent="0.25">
      <c r="A52" s="15"/>
      <c r="B52" s="15"/>
      <c r="C52" s="15"/>
      <c r="D52" s="10"/>
      <c r="E52" s="16"/>
      <c r="F52" s="20"/>
      <c r="G52" s="16"/>
      <c r="H52" s="16"/>
      <c r="I52" s="13"/>
    </row>
    <row r="53" spans="1:9" x14ac:dyDescent="0.25">
      <c r="A53" s="15"/>
      <c r="B53" s="15"/>
      <c r="C53" s="15"/>
      <c r="D53" s="10"/>
      <c r="E53" s="16"/>
      <c r="F53" s="20"/>
      <c r="G53" s="16"/>
      <c r="H53" s="16"/>
      <c r="I53" s="13"/>
    </row>
    <row r="54" spans="1:9" x14ac:dyDescent="0.25">
      <c r="A54" s="15"/>
      <c r="B54" s="15"/>
      <c r="C54" s="15"/>
      <c r="D54" s="10"/>
      <c r="E54" s="16"/>
      <c r="F54" s="20"/>
      <c r="G54" s="16"/>
      <c r="H54" s="16"/>
      <c r="I54" s="13"/>
    </row>
    <row r="55" spans="1:9" x14ac:dyDescent="0.25">
      <c r="A55" s="15"/>
      <c r="B55" s="15"/>
      <c r="C55" s="15"/>
      <c r="D55" s="10"/>
      <c r="E55" s="16"/>
      <c r="F55" s="20"/>
      <c r="G55" s="16"/>
      <c r="H55" s="16"/>
      <c r="I55" s="13"/>
    </row>
    <row r="56" spans="1:9" x14ac:dyDescent="0.25">
      <c r="A56" s="15"/>
      <c r="B56" s="15"/>
      <c r="C56" s="15"/>
      <c r="D56" s="10"/>
      <c r="E56" s="16"/>
      <c r="F56" s="20"/>
      <c r="G56" s="16"/>
      <c r="H56" s="16"/>
      <c r="I56" s="13"/>
    </row>
    <row r="57" spans="1:9" x14ac:dyDescent="0.25">
      <c r="A57" s="15"/>
      <c r="B57" s="15"/>
      <c r="C57" s="15"/>
      <c r="D57" s="10"/>
      <c r="E57" s="16"/>
      <c r="F57" s="20"/>
      <c r="G57" s="16"/>
      <c r="H57" s="16"/>
      <c r="I57" s="13"/>
    </row>
    <row r="58" spans="1:9" x14ac:dyDescent="0.25">
      <c r="A58" s="15"/>
      <c r="B58" s="15"/>
      <c r="C58" s="15"/>
      <c r="D58" s="10"/>
      <c r="E58" s="16"/>
      <c r="F58" s="20"/>
      <c r="G58" s="16"/>
      <c r="H58" s="16"/>
      <c r="I58" s="13"/>
    </row>
    <row r="59" spans="1:9" x14ac:dyDescent="0.25">
      <c r="A59" s="15"/>
      <c r="B59" s="15"/>
      <c r="C59" s="15"/>
      <c r="D59" s="10"/>
      <c r="E59" s="16"/>
      <c r="F59" s="20"/>
      <c r="G59" s="16"/>
      <c r="H59" s="16"/>
      <c r="I59" s="13"/>
    </row>
    <row r="60" spans="1:9" x14ac:dyDescent="0.25">
      <c r="A60" s="15"/>
      <c r="B60" s="15"/>
      <c r="C60" s="15"/>
      <c r="D60" s="10"/>
      <c r="E60" s="16"/>
      <c r="F60" s="20"/>
      <c r="G60" s="16"/>
      <c r="H60" s="16"/>
      <c r="I60" s="13"/>
    </row>
    <row r="61" spans="1:9" x14ac:dyDescent="0.25">
      <c r="A61" s="15"/>
      <c r="B61" s="15"/>
      <c r="C61" s="15"/>
      <c r="D61" s="10"/>
      <c r="E61" s="16"/>
      <c r="F61" s="20"/>
      <c r="G61" s="16"/>
      <c r="H61" s="16"/>
      <c r="I61" s="13"/>
    </row>
    <row r="62" spans="1:9" x14ac:dyDescent="0.25">
      <c r="A62" s="15"/>
      <c r="B62" s="15"/>
      <c r="C62" s="15"/>
      <c r="D62" s="10"/>
      <c r="E62" s="16"/>
      <c r="F62" s="20"/>
      <c r="G62" s="16"/>
      <c r="H62" s="16"/>
      <c r="I62" s="13"/>
    </row>
    <row r="63" spans="1:9" x14ac:dyDescent="0.25">
      <c r="A63" s="15"/>
      <c r="B63" s="15"/>
      <c r="C63" s="15"/>
      <c r="D63" s="10"/>
      <c r="E63" s="16"/>
      <c r="F63" s="20"/>
      <c r="G63" s="16"/>
      <c r="H63" s="16"/>
      <c r="I63" s="13"/>
    </row>
    <row r="64" spans="1:9" x14ac:dyDescent="0.25">
      <c r="A64" s="15"/>
      <c r="B64" s="15"/>
      <c r="C64" s="15"/>
      <c r="D64" s="10"/>
      <c r="E64" s="16"/>
      <c r="F64" s="20"/>
      <c r="G64" s="16"/>
      <c r="H64" s="16"/>
      <c r="I64" s="13"/>
    </row>
    <row r="65" spans="1:9" x14ac:dyDescent="0.25">
      <c r="A65" s="15"/>
      <c r="B65" s="15"/>
      <c r="C65" s="15"/>
      <c r="D65" s="10"/>
      <c r="E65" s="16"/>
      <c r="F65" s="20"/>
      <c r="G65" s="16"/>
      <c r="H65" s="16"/>
      <c r="I65" s="13"/>
    </row>
  </sheetData>
  <autoFilter ref="A5:I5"/>
  <conditionalFormatting sqref="E6:E65">
    <cfRule type="cellIs" dxfId="12" priority="1" operator="equal">
      <formula>"Yok"</formula>
    </cfRule>
  </conditionalFormatting>
  <conditionalFormatting sqref="E6:E65">
    <cfRule type="cellIs" dxfId="13" priority="1" operator="equal">
      <formula>"Geri alındı"</formula>
    </cfRule>
  </conditionalFormatting>
  <conditionalFormatting sqref="G6:G65">
    <cfRule type="expression" dxfId="14" priority="1">
      <formula>AND(G6&lt;&gt;"",G6&lt;&gt;"Yok")</formula>
    </cfRule>
  </conditionalFormatting>
  <dataValidations count="8">
    <dataValidation type="list" allowBlank="1" showErrorMessage="1" errorTitle="Geçersiz değer" error="Listeden seçin: Var, Yok, Geri alındı" sqref="E10:E65">
      <formula1>"Var,Yok,Geri alındı"</formula1>
    </dataValidation>
    <dataValidation type="list" allowBlank="1" showErrorMessage="1" errorTitle="Geçersiz değer" error="Listeden seçin: Var, Yok, Geri alındı" sqref="E6:E65">
      <formula1>"Var,Yok,Geri alındı"</formula1>
    </dataValidation>
    <dataValidation type="date" operator="greaterThan" allowBlank="1" showErrorMessage="1" error="Geçerli bir tarih girin (GG.AA.YYYY)." sqref="F10:F65">
      <formula1>18264</formula1>
    </dataValidation>
    <dataValidation type="date" operator="greaterThan" allowBlank="1" showErrorMessage="1" error="Geçerli bir tarih girin (GG.AA.YYYY)." sqref="F6:F65">
      <formula1>18264</formula1>
    </dataValidation>
    <dataValidation type="list" allowBlank="1" showErrorMessage="1" errorTitle="Geçersiz değer" error="Listeden seçin: Yok, 18 yaş altı, Gebe / emziren, Kısmi süreli, Sağlık raporu, Diğer" sqref="G10:G65">
      <formula1>"Yok,18 yaş altı,Gebe / emziren,Kısmi süreli,Sağlık raporu,Diğer"</formula1>
    </dataValidation>
    <dataValidation type="list" allowBlank="1" showErrorMessage="1" errorTitle="Geçersiz değer" error="Listeden seçin: Yok, 18 yaş altı, Gebe / emziren, Kısmi süreli, Sağlık raporu, Diğer" sqref="G6:G65">
      <formula1>"Yok,18 yaş altı,Gebe / emziren,Kısmi süreli,Sağlık raporu,Diğer"</formula1>
    </dataValidation>
    <dataValidation type="list" allowBlank="1" showErrorMessage="1" errorTitle="Geçersiz değer" error="Listeden seçin: Ücret, Serbest zaman, Her talepte" sqref="H10:H65">
      <formula1>"Ücret,Serbest zaman,Her talepte"</formula1>
    </dataValidation>
    <dataValidation type="list" allowBlank="1" showErrorMessage="1" errorTitle="Geçersiz değer" error="Listeden seçin: Ücret, Serbest zaman, Her talepte" sqref="H6:H65">
      <formula1>"Ücret,Serbest zaman,Her talepte"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14" width="7" customWidth="1"/>
    <col min="15" max="15" width="10" customWidth="1"/>
    <col min="17" max="17" width="1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4</v>
      </c>
      <c r="B5" s="5" t="s">
        <v>5</v>
      </c>
      <c r="C5" s="5" t="s">
        <v>78</v>
      </c>
      <c r="D5" s="5" t="s">
        <v>79</v>
      </c>
      <c r="E5" s="5" t="s">
        <v>80</v>
      </c>
      <c r="F5" s="5" t="s">
        <v>81</v>
      </c>
      <c r="G5" s="5" t="s">
        <v>82</v>
      </c>
      <c r="H5" s="5" t="s">
        <v>83</v>
      </c>
      <c r="I5" s="5" t="s">
        <v>84</v>
      </c>
      <c r="J5" s="5" t="s">
        <v>85</v>
      </c>
      <c r="K5" s="5" t="s">
        <v>86</v>
      </c>
      <c r="L5" s="5" t="s">
        <v>87</v>
      </c>
      <c r="M5" s="5" t="s">
        <v>88</v>
      </c>
      <c r="N5" s="5" t="s">
        <v>89</v>
      </c>
      <c r="O5" s="5" t="s">
        <v>48</v>
      </c>
      <c r="P5" s="5" t="s">
        <v>90</v>
      </c>
      <c r="Q5" s="5" t="s">
        <v>91</v>
      </c>
    </row>
    <row r="6" ht="18" customHeight="1" spans="1:17" x14ac:dyDescent="0.25">
      <c r="A6" s="7" t="s">
        <v>52</v>
      </c>
      <c r="B6" s="8">
        <f>IF(A6="","",IFERROR(VLOOKUP(A6,'Çalışanlar'!$A$6:$B$65,2,FALSE),"Listede yok"))</f>
      </c>
      <c r="C6" s="9">
        <v>22</v>
      </c>
      <c r="D6" s="9">
        <v>18</v>
      </c>
      <c r="E6" s="9">
        <v>25</v>
      </c>
      <c r="F6" s="9">
        <v>20</v>
      </c>
      <c r="G6" s="9">
        <v>24</v>
      </c>
      <c r="H6" s="9">
        <v>26</v>
      </c>
      <c r="I6" s="9">
        <v>21</v>
      </c>
      <c r="J6" s="9">
        <v>19</v>
      </c>
      <c r="K6" s="9">
        <v>28</v>
      </c>
      <c r="L6" s="10"/>
      <c r="M6" s="10"/>
      <c r="N6" s="10"/>
      <c r="O6" s="11">
        <f>IF(A6="","",SUM(C6:N6))</f>
      </c>
      <c r="P6" s="11">
        <f>IF(A6="","",MAX(0,'Özet'!$C$9-O6))</f>
      </c>
      <c r="Q6" s="8">
        <f>IF(A6="","",IF(O6&gt;'Özet'!$C$9,"Sınır aşıldı",IF(O6&gt;='Özet'!$C$8,"Sınıra yaklaştı","Uygun")))</f>
      </c>
    </row>
    <row r="7" ht="18" customHeight="1" spans="1:17" x14ac:dyDescent="0.25">
      <c r="A7" s="7" t="s">
        <v>55</v>
      </c>
      <c r="B7" s="8">
        <f>IF(A7="","",IFERROR(VLOOKUP(A7,'Çalışanlar'!$A$6:$B$65,2,FALSE),"Listede yok"))</f>
      </c>
      <c r="C7" s="9">
        <v>8</v>
      </c>
      <c r="D7" s="9">
        <v>6</v>
      </c>
      <c r="E7" s="9">
        <v>10</v>
      </c>
      <c r="F7" s="9">
        <v>4</v>
      </c>
      <c r="G7" s="10"/>
      <c r="H7" s="9">
        <v>6</v>
      </c>
      <c r="I7" s="9">
        <v>8</v>
      </c>
      <c r="J7" s="9">
        <v>10</v>
      </c>
      <c r="K7" s="9">
        <v>6</v>
      </c>
      <c r="L7" s="10"/>
      <c r="M7" s="10"/>
      <c r="N7" s="10"/>
      <c r="O7" s="11">
        <f>IF(A7="","",SUM(C7:N7))</f>
      </c>
      <c r="P7" s="11">
        <f>IF(A7="","",MAX(0,'Özet'!$C$9-O7))</f>
      </c>
      <c r="Q7" s="8">
        <f>IF(A7="","",IF(O7&gt;'Özet'!$C$9,"Sınır aşıldı",IF(O7&gt;='Özet'!$C$8,"Sınıra yaklaştı","Uygun")))</f>
      </c>
    </row>
    <row r="8" ht="18" customHeight="1" spans="1:17" x14ac:dyDescent="0.25">
      <c r="A8" s="7" t="s">
        <v>58</v>
      </c>
      <c r="B8" s="8">
        <f>IF(A8="","",IFERROR(VLOOKUP(A8,'Çalışanlar'!$A$6:$B$65,2,FALSE),"Listede yok"))</f>
      </c>
      <c r="C8" s="10"/>
      <c r="D8" s="10"/>
      <c r="E8" s="10"/>
      <c r="F8" s="10"/>
      <c r="G8" s="10"/>
      <c r="H8" s="10"/>
      <c r="I8" s="10"/>
      <c r="J8" s="9">
        <v>4</v>
      </c>
      <c r="K8" s="9">
        <v>6</v>
      </c>
      <c r="L8" s="10"/>
      <c r="M8" s="10"/>
      <c r="N8" s="10"/>
      <c r="O8" s="11">
        <f>IF(A8="","",SUM(C8:N8))</f>
      </c>
      <c r="P8" s="11">
        <f>IF(A8="","",MAX(0,'Özet'!$C$9-O8))</f>
      </c>
      <c r="Q8" s="8">
        <f>IF(A8="","",IF(O8&gt;'Özet'!$C$9,"Sınır aşıldı",IF(O8&gt;='Özet'!$C$8,"Sınıra yaklaştı","Uygun")))</f>
      </c>
    </row>
    <row r="9" ht="18" customHeight="1" spans="1:17" x14ac:dyDescent="0.25">
      <c r="A9" s="15"/>
      <c r="B9" s="8">
        <f>IF(A9="","",IFERROR(VLOOKUP(A9,'Çalışanlar'!$A$6:$B$65,2,FALSE),"Listede yok"))</f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>
        <f>IF(A9="","",SUM(C9:N9))</f>
      </c>
      <c r="P9" s="11">
        <f>IF(A9="","",MAX(0,'Özet'!$C$9-O9))</f>
      </c>
      <c r="Q9" s="8">
        <f>IF(A9="","",IF(O9&gt;'Özet'!$C$9,"Sınır aşıldı",IF(O9&gt;='Özet'!$C$8,"Sınıra yaklaştı","Uygun")))</f>
      </c>
    </row>
    <row r="10" ht="18" customHeight="1" spans="1:17" x14ac:dyDescent="0.25">
      <c r="A10" s="15"/>
      <c r="B10" s="8">
        <f>IF(A10="","",IFERROR(VLOOKUP(A10,'Çalışanlar'!$A$6:$B$65,2,FALSE),"Listede yok"))</f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>
        <f>IF(A10="","",SUM(C10:N10))</f>
      </c>
      <c r="P10" s="11">
        <f>IF(A10="","",MAX(0,'Özet'!$C$9-O10))</f>
      </c>
      <c r="Q10" s="8">
        <f>IF(A10="","",IF(O10&gt;'Özet'!$C$9,"Sınır aşıldı",IF(O10&gt;='Özet'!$C$8,"Sınıra yaklaştı","Uygun")))</f>
      </c>
    </row>
    <row r="11" ht="18" customHeight="1" spans="1:17" x14ac:dyDescent="0.25">
      <c r="A11" s="15"/>
      <c r="B11" s="8">
        <f>IF(A11="","",IFERROR(VLOOKUP(A11,'Çalışanlar'!$A$6:$B$65,2,FALSE),"Listede yok"))</f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>
        <f>IF(A11="","",SUM(C11:N11))</f>
      </c>
      <c r="P11" s="11">
        <f>IF(A11="","",MAX(0,'Özet'!$C$9-O11))</f>
      </c>
      <c r="Q11" s="8">
        <f>IF(A11="","",IF(O11&gt;'Özet'!$C$9,"Sınır aşıldı",IF(O11&gt;='Özet'!$C$8,"Sınıra yaklaştı","Uygun")))</f>
      </c>
    </row>
    <row r="12" ht="18" customHeight="1" spans="1:17" x14ac:dyDescent="0.25">
      <c r="A12" s="15"/>
      <c r="B12" s="8">
        <f>IF(A12="","",IFERROR(VLOOKUP(A12,'Çalışanlar'!$A$6:$B$65,2,FALSE),"Listede yok"))</f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>
        <f>IF(A12="","",SUM(C12:N12))</f>
      </c>
      <c r="P12" s="11">
        <f>IF(A12="","",MAX(0,'Özet'!$C$9-O12))</f>
      </c>
      <c r="Q12" s="8">
        <f>IF(A12="","",IF(O12&gt;'Özet'!$C$9,"Sınır aşıldı",IF(O12&gt;='Özet'!$C$8,"Sınıra yaklaştı","Uygun")))</f>
      </c>
    </row>
    <row r="13" ht="18" customHeight="1" spans="1:17" x14ac:dyDescent="0.25">
      <c r="A13" s="15"/>
      <c r="B13" s="8">
        <f>IF(A13="","",IFERROR(VLOOKUP(A13,'Çalışanlar'!$A$6:$B$65,2,FALSE),"Listede yok"))</f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>
        <f>IF(A13="","",SUM(C13:N13))</f>
      </c>
      <c r="P13" s="11">
        <f>IF(A13="","",MAX(0,'Özet'!$C$9-O13))</f>
      </c>
      <c r="Q13" s="8">
        <f>IF(A13="","",IF(O13&gt;'Özet'!$C$9,"Sınır aşıldı",IF(O13&gt;='Özet'!$C$8,"Sınıra yaklaştı","Uygun")))</f>
      </c>
    </row>
    <row r="14" ht="18" customHeight="1" spans="1:17" x14ac:dyDescent="0.25">
      <c r="A14" s="15"/>
      <c r="B14" s="8">
        <f>IF(A14="","",IFERROR(VLOOKUP(A14,'Çalışanlar'!$A$6:$B$65,2,FALSE),"Listede yok"))</f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>
        <f>IF(A14="","",SUM(C14:N14))</f>
      </c>
      <c r="P14" s="11">
        <f>IF(A14="","",MAX(0,'Özet'!$C$9-O14))</f>
      </c>
      <c r="Q14" s="8">
        <f>IF(A14="","",IF(O14&gt;'Özet'!$C$9,"Sınır aşıldı",IF(O14&gt;='Özet'!$C$8,"Sınıra yaklaştı","Uygun")))</f>
      </c>
    </row>
    <row r="15" ht="18" customHeight="1" spans="1:17" x14ac:dyDescent="0.25">
      <c r="A15" s="15"/>
      <c r="B15" s="8">
        <f>IF(A15="","",IFERROR(VLOOKUP(A15,'Çalışanlar'!$A$6:$B$65,2,FALSE),"Listede yok"))</f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>
        <f>IF(A15="","",SUM(C15:N15))</f>
      </c>
      <c r="P15" s="11">
        <f>IF(A15="","",MAX(0,'Özet'!$C$9-O15))</f>
      </c>
      <c r="Q15" s="8">
        <f>IF(A15="","",IF(O15&gt;'Özet'!$C$9,"Sınır aşıldı",IF(O15&gt;='Özet'!$C$8,"Sınıra yaklaştı","Uygun")))</f>
      </c>
    </row>
    <row r="16" ht="18" customHeight="1" spans="1:17" x14ac:dyDescent="0.25">
      <c r="A16" s="15"/>
      <c r="B16" s="8">
        <f>IF(A16="","",IFERROR(VLOOKUP(A16,'Çalışanlar'!$A$6:$B$65,2,FALSE),"Listede yok"))</f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>
        <f>IF(A16="","",SUM(C16:N16))</f>
      </c>
      <c r="P16" s="11">
        <f>IF(A16="","",MAX(0,'Özet'!$C$9-O16))</f>
      </c>
      <c r="Q16" s="8">
        <f>IF(A16="","",IF(O16&gt;'Özet'!$C$9,"Sınır aşıldı",IF(O16&gt;='Özet'!$C$8,"Sınıra yaklaştı","Uygun")))</f>
      </c>
    </row>
    <row r="17" ht="18" customHeight="1" spans="1:17" x14ac:dyDescent="0.25">
      <c r="A17" s="15"/>
      <c r="B17" s="8">
        <f>IF(A17="","",IFERROR(VLOOKUP(A17,'Çalışanlar'!$A$6:$B$65,2,FALSE),"Listede yok"))</f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>
        <f>IF(A17="","",SUM(C17:N17))</f>
      </c>
      <c r="P17" s="11">
        <f>IF(A17="","",MAX(0,'Özet'!$C$9-O17))</f>
      </c>
      <c r="Q17" s="8">
        <f>IF(A17="","",IF(O17&gt;'Özet'!$C$9,"Sınır aşıldı",IF(O17&gt;='Özet'!$C$8,"Sınıra yaklaştı","Uygun")))</f>
      </c>
    </row>
    <row r="18" ht="18" customHeight="1" spans="1:17" x14ac:dyDescent="0.25">
      <c r="A18" s="15"/>
      <c r="B18" s="8">
        <f>IF(A18="","",IFERROR(VLOOKUP(A18,'Çalışanlar'!$A$6:$B$65,2,FALSE),"Listede yok"))</f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>
        <f>IF(A18="","",SUM(C18:N18))</f>
      </c>
      <c r="P18" s="11">
        <f>IF(A18="","",MAX(0,'Özet'!$C$9-O18))</f>
      </c>
      <c r="Q18" s="8">
        <f>IF(A18="","",IF(O18&gt;'Özet'!$C$9,"Sınır aşıldı",IF(O18&gt;='Özet'!$C$8,"Sınıra yaklaştı","Uygun")))</f>
      </c>
    </row>
    <row r="19" ht="18" customHeight="1" spans="1:17" x14ac:dyDescent="0.25">
      <c r="A19" s="15"/>
      <c r="B19" s="8">
        <f>IF(A19="","",IFERROR(VLOOKUP(A19,'Çalışanlar'!$A$6:$B$65,2,FALSE),"Listede yok"))</f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>
        <f>IF(A19="","",SUM(C19:N19))</f>
      </c>
      <c r="P19" s="11">
        <f>IF(A19="","",MAX(0,'Özet'!$C$9-O19))</f>
      </c>
      <c r="Q19" s="8">
        <f>IF(A19="","",IF(O19&gt;'Özet'!$C$9,"Sınır aşıldı",IF(O19&gt;='Özet'!$C$8,"Sınıra yaklaştı","Uygun")))</f>
      </c>
    </row>
    <row r="20" ht="18" customHeight="1" spans="1:17" x14ac:dyDescent="0.25">
      <c r="A20" s="15"/>
      <c r="B20" s="8">
        <f>IF(A20="","",IFERROR(VLOOKUP(A20,'Çalışanlar'!$A$6:$B$65,2,FALSE),"Listede yok"))</f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>
        <f>IF(A20="","",SUM(C20:N20))</f>
      </c>
      <c r="P20" s="11">
        <f>IF(A20="","",MAX(0,'Özet'!$C$9-O20))</f>
      </c>
      <c r="Q20" s="8">
        <f>IF(A20="","",IF(O20&gt;'Özet'!$C$9,"Sınır aşıldı",IF(O20&gt;='Özet'!$C$8,"Sınıra yaklaştı","Uygun")))</f>
      </c>
    </row>
    <row r="21" ht="18" customHeight="1" spans="1:17" x14ac:dyDescent="0.25">
      <c r="A21" s="15"/>
      <c r="B21" s="8">
        <f>IF(A21="","",IFERROR(VLOOKUP(A21,'Çalışanlar'!$A$6:$B$65,2,FALSE),"Listede yok"))</f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>
        <f>IF(A21="","",SUM(C21:N21))</f>
      </c>
      <c r="P21" s="11">
        <f>IF(A21="","",MAX(0,'Özet'!$C$9-O21))</f>
      </c>
      <c r="Q21" s="8">
        <f>IF(A21="","",IF(O21&gt;'Özet'!$C$9,"Sınır aşıldı",IF(O21&gt;='Özet'!$C$8,"Sınıra yaklaştı","Uygun")))</f>
      </c>
    </row>
    <row r="22" ht="18" customHeight="1" spans="1:17" x14ac:dyDescent="0.25">
      <c r="A22" s="15"/>
      <c r="B22" s="8">
        <f>IF(A22="","",IFERROR(VLOOKUP(A22,'Çalışanlar'!$A$6:$B$65,2,FALSE),"Listede yok"))</f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>
        <f>IF(A22="","",SUM(C22:N22))</f>
      </c>
      <c r="P22" s="11">
        <f>IF(A22="","",MAX(0,'Özet'!$C$9-O22))</f>
      </c>
      <c r="Q22" s="8">
        <f>IF(A22="","",IF(O22&gt;'Özet'!$C$9,"Sınır aşıldı",IF(O22&gt;='Özet'!$C$8,"Sınıra yaklaştı","Uygun")))</f>
      </c>
    </row>
    <row r="23" ht="18" customHeight="1" spans="1:17" x14ac:dyDescent="0.25">
      <c r="A23" s="15"/>
      <c r="B23" s="8">
        <f>IF(A23="","",IFERROR(VLOOKUP(A23,'Çalışanlar'!$A$6:$B$65,2,FALSE),"Listede yok"))</f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>
        <f>IF(A23="","",SUM(C23:N23))</f>
      </c>
      <c r="P23" s="11">
        <f>IF(A23="","",MAX(0,'Özet'!$C$9-O23))</f>
      </c>
      <c r="Q23" s="8">
        <f>IF(A23="","",IF(O23&gt;'Özet'!$C$9,"Sınır aşıldı",IF(O23&gt;='Özet'!$C$8,"Sınıra yaklaştı","Uygun")))</f>
      </c>
    </row>
    <row r="24" ht="18" customHeight="1" spans="1:17" x14ac:dyDescent="0.25">
      <c r="A24" s="15"/>
      <c r="B24" s="8">
        <f>IF(A24="","",IFERROR(VLOOKUP(A24,'Çalışanlar'!$A$6:$B$65,2,FALSE),"Listede yok"))</f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>
        <f>IF(A24="","",SUM(C24:N24))</f>
      </c>
      <c r="P24" s="11">
        <f>IF(A24="","",MAX(0,'Özet'!$C$9-O24))</f>
      </c>
      <c r="Q24" s="8">
        <f>IF(A24="","",IF(O24&gt;'Özet'!$C$9,"Sınır aşıldı",IF(O24&gt;='Özet'!$C$8,"Sınıra yaklaştı","Uygun")))</f>
      </c>
    </row>
    <row r="25" ht="18" customHeight="1" spans="1:17" x14ac:dyDescent="0.25">
      <c r="A25" s="15"/>
      <c r="B25" s="8">
        <f>IF(A25="","",IFERROR(VLOOKUP(A25,'Çalışanlar'!$A$6:$B$65,2,FALSE),"Listede yok"))</f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>
        <f>IF(A25="","",SUM(C25:N25))</f>
      </c>
      <c r="P25" s="11">
        <f>IF(A25="","",MAX(0,'Özet'!$C$9-O25))</f>
      </c>
      <c r="Q25" s="8">
        <f>IF(A25="","",IF(O25&gt;'Özet'!$C$9,"Sınır aşıldı",IF(O25&gt;='Özet'!$C$8,"Sınıra yaklaştı","Uygun")))</f>
      </c>
    </row>
    <row r="26" ht="18" customHeight="1" spans="1:17" x14ac:dyDescent="0.25">
      <c r="A26" s="15"/>
      <c r="B26" s="8">
        <f>IF(A26="","",IFERROR(VLOOKUP(A26,'Çalışanlar'!$A$6:$B$65,2,FALSE),"Listede yok"))</f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>
        <f>IF(A26="","",SUM(C26:N26))</f>
      </c>
      <c r="P26" s="11">
        <f>IF(A26="","",MAX(0,'Özet'!$C$9-O26))</f>
      </c>
      <c r="Q26" s="8">
        <f>IF(A26="","",IF(O26&gt;'Özet'!$C$9,"Sınır aşıldı",IF(O26&gt;='Özet'!$C$8,"Sınıra yaklaştı","Uygun")))</f>
      </c>
    </row>
    <row r="27" ht="18" customHeight="1" spans="1:17" x14ac:dyDescent="0.25">
      <c r="A27" s="15"/>
      <c r="B27" s="8">
        <f>IF(A27="","",IFERROR(VLOOKUP(A27,'Çalışanlar'!$A$6:$B$65,2,FALSE),"Listede yok"))</f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>
        <f>IF(A27="","",SUM(C27:N27))</f>
      </c>
      <c r="P27" s="11">
        <f>IF(A27="","",MAX(0,'Özet'!$C$9-O27))</f>
      </c>
      <c r="Q27" s="8">
        <f>IF(A27="","",IF(O27&gt;'Özet'!$C$9,"Sınır aşıldı",IF(O27&gt;='Özet'!$C$8,"Sınıra yaklaştı","Uygun")))</f>
      </c>
    </row>
    <row r="28" ht="18" customHeight="1" spans="1:17" x14ac:dyDescent="0.25">
      <c r="A28" s="15"/>
      <c r="B28" s="8">
        <f>IF(A28="","",IFERROR(VLOOKUP(A28,'Çalışanlar'!$A$6:$B$65,2,FALSE),"Listede yok"))</f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>
        <f>IF(A28="","",SUM(C28:N28))</f>
      </c>
      <c r="P28" s="11">
        <f>IF(A28="","",MAX(0,'Özet'!$C$9-O28))</f>
      </c>
      <c r="Q28" s="8">
        <f>IF(A28="","",IF(O28&gt;'Özet'!$C$9,"Sınır aşıldı",IF(O28&gt;='Özet'!$C$8,"Sınıra yaklaştı","Uygun")))</f>
      </c>
    </row>
    <row r="29" ht="18" customHeight="1" spans="1:17" x14ac:dyDescent="0.25">
      <c r="A29" s="15"/>
      <c r="B29" s="8">
        <f>IF(A29="","",IFERROR(VLOOKUP(A29,'Çalışanlar'!$A$6:$B$65,2,FALSE),"Listede yok"))</f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>
        <f>IF(A29="","",SUM(C29:N29))</f>
      </c>
      <c r="P29" s="11">
        <f>IF(A29="","",MAX(0,'Özet'!$C$9-O29))</f>
      </c>
      <c r="Q29" s="8">
        <f>IF(A29="","",IF(O29&gt;'Özet'!$C$9,"Sınır aşıldı",IF(O29&gt;='Özet'!$C$8,"Sınıra yaklaştı","Uygun")))</f>
      </c>
    </row>
    <row r="30" ht="18" customHeight="1" spans="1:17" x14ac:dyDescent="0.25">
      <c r="A30" s="15"/>
      <c r="B30" s="8">
        <f>IF(A30="","",IFERROR(VLOOKUP(A30,'Çalışanlar'!$A$6:$B$65,2,FALSE),"Listede yok"))</f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>
        <f>IF(A30="","",SUM(C30:N30))</f>
      </c>
      <c r="P30" s="11">
        <f>IF(A30="","",MAX(0,'Özet'!$C$9-O30))</f>
      </c>
      <c r="Q30" s="8">
        <f>IF(A30="","",IF(O30&gt;'Özet'!$C$9,"Sınır aşıldı",IF(O30&gt;='Özet'!$C$8,"Sınıra yaklaştı","Uygun")))</f>
      </c>
    </row>
    <row r="31" ht="18" customHeight="1" spans="1:17" x14ac:dyDescent="0.25">
      <c r="A31" s="15"/>
      <c r="B31" s="8">
        <f>IF(A31="","",IFERROR(VLOOKUP(A31,'Çalışanlar'!$A$6:$B$65,2,FALSE),"Listede yok"))</f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>
        <f>IF(A31="","",SUM(C31:N31))</f>
      </c>
      <c r="P31" s="11">
        <f>IF(A31="","",MAX(0,'Özet'!$C$9-O31))</f>
      </c>
      <c r="Q31" s="8">
        <f>IF(A31="","",IF(O31&gt;'Özet'!$C$9,"Sınır aşıldı",IF(O31&gt;='Özet'!$C$8,"Sınıra yaklaştı","Uygun")))</f>
      </c>
    </row>
    <row r="32" ht="18" customHeight="1" spans="1:17" x14ac:dyDescent="0.25">
      <c r="A32" s="15"/>
      <c r="B32" s="8">
        <f>IF(A32="","",IFERROR(VLOOKUP(A32,'Çalışanlar'!$A$6:$B$65,2,FALSE),"Listede yok"))</f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1">
        <f>IF(A32="","",SUM(C32:N32))</f>
      </c>
      <c r="P32" s="11">
        <f>IF(A32="","",MAX(0,'Özet'!$C$9-O32))</f>
      </c>
      <c r="Q32" s="8">
        <f>IF(A32="","",IF(O32&gt;'Özet'!$C$9,"Sınır aşıldı",IF(O32&gt;='Özet'!$C$8,"Sınıra yaklaştı","Uygun")))</f>
      </c>
    </row>
    <row r="33" ht="18" customHeight="1" spans="1:17" x14ac:dyDescent="0.25">
      <c r="A33" s="15"/>
      <c r="B33" s="8">
        <f>IF(A33="","",IFERROR(VLOOKUP(A33,'Çalışanlar'!$A$6:$B$65,2,FALSE),"Listede yok"))</f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>
        <f>IF(A33="","",SUM(C33:N33))</f>
      </c>
      <c r="P33" s="11">
        <f>IF(A33="","",MAX(0,'Özet'!$C$9-O33))</f>
      </c>
      <c r="Q33" s="8">
        <f>IF(A33="","",IF(O33&gt;'Özet'!$C$9,"Sınır aşıldı",IF(O33&gt;='Özet'!$C$8,"Sınıra yaklaştı","Uygun")))</f>
      </c>
    </row>
    <row r="34" ht="18" customHeight="1" spans="1:17" x14ac:dyDescent="0.25">
      <c r="A34" s="15"/>
      <c r="B34" s="8">
        <f>IF(A34="","",IFERROR(VLOOKUP(A34,'Çalışanlar'!$A$6:$B$65,2,FALSE),"Listede yok"))</f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>
        <f>IF(A34="","",SUM(C34:N34))</f>
      </c>
      <c r="P34" s="11">
        <f>IF(A34="","",MAX(0,'Özet'!$C$9-O34))</f>
      </c>
      <c r="Q34" s="8">
        <f>IF(A34="","",IF(O34&gt;'Özet'!$C$9,"Sınır aşıldı",IF(O34&gt;='Özet'!$C$8,"Sınıra yaklaştı","Uygun")))</f>
      </c>
    </row>
    <row r="35" ht="18" customHeight="1" spans="1:17" x14ac:dyDescent="0.25">
      <c r="A35" s="15"/>
      <c r="B35" s="8">
        <f>IF(A35="","",IFERROR(VLOOKUP(A35,'Çalışanlar'!$A$6:$B$65,2,FALSE),"Listede yok"))</f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>
        <f>IF(A35="","",SUM(C35:N35))</f>
      </c>
      <c r="P35" s="11">
        <f>IF(A35="","",MAX(0,'Özet'!$C$9-O35))</f>
      </c>
      <c r="Q35" s="8">
        <f>IF(A35="","",IF(O35&gt;'Özet'!$C$9,"Sınır aşıldı",IF(O35&gt;='Özet'!$C$8,"Sınıra yaklaştı","Uygun")))</f>
      </c>
    </row>
    <row r="36" ht="18" customHeight="1" spans="1:17" x14ac:dyDescent="0.25">
      <c r="A36" s="15"/>
      <c r="B36" s="8">
        <f>IF(A36="","",IFERROR(VLOOKUP(A36,'Çalışanlar'!$A$6:$B$65,2,FALSE),"Listede yok"))</f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>
        <f>IF(A36="","",SUM(C36:N36))</f>
      </c>
      <c r="P36" s="11">
        <f>IF(A36="","",MAX(0,'Özet'!$C$9-O36))</f>
      </c>
      <c r="Q36" s="8">
        <f>IF(A36="","",IF(O36&gt;'Özet'!$C$9,"Sınır aşıldı",IF(O36&gt;='Özet'!$C$8,"Sınıra yaklaştı","Uygun")))</f>
      </c>
    </row>
    <row r="37" ht="18" customHeight="1" spans="1:17" x14ac:dyDescent="0.25">
      <c r="A37" s="15"/>
      <c r="B37" s="8">
        <f>IF(A37="","",IFERROR(VLOOKUP(A37,'Çalışanlar'!$A$6:$B$65,2,FALSE),"Listede yok"))</f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>
        <f>IF(A37="","",SUM(C37:N37))</f>
      </c>
      <c r="P37" s="11">
        <f>IF(A37="","",MAX(0,'Özet'!$C$9-O37))</f>
      </c>
      <c r="Q37" s="8">
        <f>IF(A37="","",IF(O37&gt;'Özet'!$C$9,"Sınır aşıldı",IF(O37&gt;='Özet'!$C$8,"Sınıra yaklaştı","Uygun")))</f>
      </c>
    </row>
    <row r="38" ht="18" customHeight="1" spans="1:17" x14ac:dyDescent="0.25">
      <c r="A38" s="15"/>
      <c r="B38" s="8">
        <f>IF(A38="","",IFERROR(VLOOKUP(A38,'Çalışanlar'!$A$6:$B$65,2,FALSE),"Listede yok"))</f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>
        <f>IF(A38="","",SUM(C38:N38))</f>
      </c>
      <c r="P38" s="11">
        <f>IF(A38="","",MAX(0,'Özet'!$C$9-O38))</f>
      </c>
      <c r="Q38" s="8">
        <f>IF(A38="","",IF(O38&gt;'Özet'!$C$9,"Sınır aşıldı",IF(O38&gt;='Özet'!$C$8,"Sınıra yaklaştı","Uygun")))</f>
      </c>
    </row>
    <row r="39" ht="18" customHeight="1" spans="1:17" x14ac:dyDescent="0.25">
      <c r="A39" s="15"/>
      <c r="B39" s="8">
        <f>IF(A39="","",IFERROR(VLOOKUP(A39,'Çalışanlar'!$A$6:$B$65,2,FALSE),"Listede yok"))</f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>
        <f>IF(A39="","",SUM(C39:N39))</f>
      </c>
      <c r="P39" s="11">
        <f>IF(A39="","",MAX(0,'Özet'!$C$9-O39))</f>
      </c>
      <c r="Q39" s="8">
        <f>IF(A39="","",IF(O39&gt;'Özet'!$C$9,"Sınır aşıldı",IF(O39&gt;='Özet'!$C$8,"Sınıra yaklaştı","Uygun")))</f>
      </c>
    </row>
    <row r="40" ht="18" customHeight="1" spans="1:17" x14ac:dyDescent="0.25">
      <c r="A40" s="15"/>
      <c r="B40" s="8">
        <f>IF(A40="","",IFERROR(VLOOKUP(A40,'Çalışanlar'!$A$6:$B$65,2,FALSE),"Listede yok"))</f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>
        <f>IF(A40="","",SUM(C40:N40))</f>
      </c>
      <c r="P40" s="11">
        <f>IF(A40="","",MAX(0,'Özet'!$C$9-O40))</f>
      </c>
      <c r="Q40" s="8">
        <f>IF(A40="","",IF(O40&gt;'Özet'!$C$9,"Sınır aşıldı",IF(O40&gt;='Özet'!$C$8,"Sınıra yaklaştı","Uygun")))</f>
      </c>
    </row>
    <row r="41" ht="18" customHeight="1" spans="1:17" x14ac:dyDescent="0.25">
      <c r="A41" s="15"/>
      <c r="B41" s="8">
        <f>IF(A41="","",IFERROR(VLOOKUP(A41,'Çalışanlar'!$A$6:$B$65,2,FALSE),"Listede yok"))</f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>
        <f>IF(A41="","",SUM(C41:N41))</f>
      </c>
      <c r="P41" s="11">
        <f>IF(A41="","",MAX(0,'Özet'!$C$9-O41))</f>
      </c>
      <c r="Q41" s="8">
        <f>IF(A41="","",IF(O41&gt;'Özet'!$C$9,"Sınır aşıldı",IF(O41&gt;='Özet'!$C$8,"Sınıra yaklaştı","Uygun")))</f>
      </c>
    </row>
    <row r="42" ht="18" customHeight="1" spans="1:17" x14ac:dyDescent="0.25">
      <c r="A42" s="15"/>
      <c r="B42" s="8">
        <f>IF(A42="","",IFERROR(VLOOKUP(A42,'Çalışanlar'!$A$6:$B$65,2,FALSE),"Listede yok"))</f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>
        <f>IF(A42="","",SUM(C42:N42))</f>
      </c>
      <c r="P42" s="11">
        <f>IF(A42="","",MAX(0,'Özet'!$C$9-O42))</f>
      </c>
      <c r="Q42" s="8">
        <f>IF(A42="","",IF(O42&gt;'Özet'!$C$9,"Sınır aşıldı",IF(O42&gt;='Özet'!$C$8,"Sınıra yaklaştı","Uygun")))</f>
      </c>
    </row>
    <row r="43" ht="18" customHeight="1" spans="1:17" x14ac:dyDescent="0.25">
      <c r="A43" s="15"/>
      <c r="B43" s="8">
        <f>IF(A43="","",IFERROR(VLOOKUP(A43,'Çalışanlar'!$A$6:$B$65,2,FALSE),"Listede yok"))</f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>
        <f>IF(A43="","",SUM(C43:N43))</f>
      </c>
      <c r="P43" s="11">
        <f>IF(A43="","",MAX(0,'Özet'!$C$9-O43))</f>
      </c>
      <c r="Q43" s="8">
        <f>IF(A43="","",IF(O43&gt;'Özet'!$C$9,"Sınır aşıldı",IF(O43&gt;='Özet'!$C$8,"Sınıra yaklaştı","Uygun")))</f>
      </c>
    </row>
    <row r="44" ht="18" customHeight="1" spans="1:17" x14ac:dyDescent="0.25">
      <c r="A44" s="15"/>
      <c r="B44" s="8">
        <f>IF(A44="","",IFERROR(VLOOKUP(A44,'Çalışanlar'!$A$6:$B$65,2,FALSE),"Listede yok"))</f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1">
        <f>IF(A44="","",SUM(C44:N44))</f>
      </c>
      <c r="P44" s="11">
        <f>IF(A44="","",MAX(0,'Özet'!$C$9-O44))</f>
      </c>
      <c r="Q44" s="8">
        <f>IF(A44="","",IF(O44&gt;'Özet'!$C$9,"Sınır aşıldı",IF(O44&gt;='Özet'!$C$8,"Sınıra yaklaştı","Uygun")))</f>
      </c>
    </row>
    <row r="45" ht="18" customHeight="1" spans="1:17" x14ac:dyDescent="0.25">
      <c r="A45" s="15"/>
      <c r="B45" s="8">
        <f>IF(A45="","",IFERROR(VLOOKUP(A45,'Çalışanlar'!$A$6:$B$65,2,FALSE),"Listede yok"))</f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>
        <f>IF(A45="","",SUM(C45:N45))</f>
      </c>
      <c r="P45" s="11">
        <f>IF(A45="","",MAX(0,'Özet'!$C$9-O45))</f>
      </c>
      <c r="Q45" s="8">
        <f>IF(A45="","",IF(O45&gt;'Özet'!$C$9,"Sınır aşıldı",IF(O45&gt;='Özet'!$C$8,"Sınıra yaklaştı","Uygun")))</f>
      </c>
    </row>
    <row r="46" ht="18" customHeight="1" spans="1:17" x14ac:dyDescent="0.25">
      <c r="A46" s="15"/>
      <c r="B46" s="8">
        <f>IF(A46="","",IFERROR(VLOOKUP(A46,'Çalışanlar'!$A$6:$B$65,2,FALSE),"Listede yok"))</f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>
        <f>IF(A46="","",SUM(C46:N46))</f>
      </c>
      <c r="P46" s="11">
        <f>IF(A46="","",MAX(0,'Özet'!$C$9-O46))</f>
      </c>
      <c r="Q46" s="8">
        <f>IF(A46="","",IF(O46&gt;'Özet'!$C$9,"Sınır aşıldı",IF(O46&gt;='Özet'!$C$8,"Sınıra yaklaştı","Uygun")))</f>
      </c>
    </row>
    <row r="47" ht="18" customHeight="1" spans="1:17" x14ac:dyDescent="0.25">
      <c r="A47" s="15"/>
      <c r="B47" s="8">
        <f>IF(A47="","",IFERROR(VLOOKUP(A47,'Çalışanlar'!$A$6:$B$65,2,FALSE),"Listede yok"))</f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>
        <f>IF(A47="","",SUM(C47:N47))</f>
      </c>
      <c r="P47" s="11">
        <f>IF(A47="","",MAX(0,'Özet'!$C$9-O47))</f>
      </c>
      <c r="Q47" s="8">
        <f>IF(A47="","",IF(O47&gt;'Özet'!$C$9,"Sınır aşıldı",IF(O47&gt;='Özet'!$C$8,"Sınıra yaklaştı","Uygun")))</f>
      </c>
    </row>
    <row r="48" ht="18" customHeight="1" spans="1:17" x14ac:dyDescent="0.25">
      <c r="A48" s="15"/>
      <c r="B48" s="8">
        <f>IF(A48="","",IFERROR(VLOOKUP(A48,'Çalışanlar'!$A$6:$B$65,2,FALSE),"Listede yok"))</f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>
        <f>IF(A48="","",SUM(C48:N48))</f>
      </c>
      <c r="P48" s="11">
        <f>IF(A48="","",MAX(0,'Özet'!$C$9-O48))</f>
      </c>
      <c r="Q48" s="8">
        <f>IF(A48="","",IF(O48&gt;'Özet'!$C$9,"Sınır aşıldı",IF(O48&gt;='Özet'!$C$8,"Sınıra yaklaştı","Uygun")))</f>
      </c>
    </row>
    <row r="49" ht="18" customHeight="1" spans="1:17" x14ac:dyDescent="0.25">
      <c r="A49" s="15"/>
      <c r="B49" s="8">
        <f>IF(A49="","",IFERROR(VLOOKUP(A49,'Çalışanlar'!$A$6:$B$65,2,FALSE),"Listede yok"))</f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>
        <f>IF(A49="","",SUM(C49:N49))</f>
      </c>
      <c r="P49" s="11">
        <f>IF(A49="","",MAX(0,'Özet'!$C$9-O49))</f>
      </c>
      <c r="Q49" s="8">
        <f>IF(A49="","",IF(O49&gt;'Özet'!$C$9,"Sınır aşıldı",IF(O49&gt;='Özet'!$C$8,"Sınıra yaklaştı","Uygun")))</f>
      </c>
    </row>
    <row r="50" ht="18" customHeight="1" spans="1:17" x14ac:dyDescent="0.25">
      <c r="A50" s="15"/>
      <c r="B50" s="8">
        <f>IF(A50="","",IFERROR(VLOOKUP(A50,'Çalışanlar'!$A$6:$B$65,2,FALSE),"Listede yok"))</f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>
        <f>IF(A50="","",SUM(C50:N50))</f>
      </c>
      <c r="P50" s="11">
        <f>IF(A50="","",MAX(0,'Özet'!$C$9-O50))</f>
      </c>
      <c r="Q50" s="8">
        <f>IF(A50="","",IF(O50&gt;'Özet'!$C$9,"Sınır aşıldı",IF(O50&gt;='Özet'!$C$8,"Sınıra yaklaştı","Uygun")))</f>
      </c>
    </row>
    <row r="51" ht="18" customHeight="1" spans="1:17" x14ac:dyDescent="0.25">
      <c r="A51" s="15"/>
      <c r="B51" s="8">
        <f>IF(A51="","",IFERROR(VLOOKUP(A51,'Çalışanlar'!$A$6:$B$65,2,FALSE),"Listede yok"))</f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>
        <f>IF(A51="","",SUM(C51:N51))</f>
      </c>
      <c r="P51" s="11">
        <f>IF(A51="","",MAX(0,'Özet'!$C$9-O51))</f>
      </c>
      <c r="Q51" s="8">
        <f>IF(A51="","",IF(O51&gt;'Özet'!$C$9,"Sınır aşıldı",IF(O51&gt;='Özet'!$C$8,"Sınıra yaklaştı","Uygun")))</f>
      </c>
    </row>
    <row r="52" ht="18" customHeight="1" spans="1:17" x14ac:dyDescent="0.25">
      <c r="A52" s="15"/>
      <c r="B52" s="8">
        <f>IF(A52="","",IFERROR(VLOOKUP(A52,'Çalışanlar'!$A$6:$B$65,2,FALSE),"Listede yok"))</f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>
        <f>IF(A52="","",SUM(C52:N52))</f>
      </c>
      <c r="P52" s="11">
        <f>IF(A52="","",MAX(0,'Özet'!$C$9-O52))</f>
      </c>
      <c r="Q52" s="8">
        <f>IF(A52="","",IF(O52&gt;'Özet'!$C$9,"Sınır aşıldı",IF(O52&gt;='Özet'!$C$8,"Sınıra yaklaştı","Uygun")))</f>
      </c>
    </row>
    <row r="53" ht="18" customHeight="1" spans="1:17" x14ac:dyDescent="0.25">
      <c r="A53" s="15"/>
      <c r="B53" s="8">
        <f>IF(A53="","",IFERROR(VLOOKUP(A53,'Çalışanlar'!$A$6:$B$65,2,FALSE),"Listede yok"))</f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>
        <f>IF(A53="","",SUM(C53:N53))</f>
      </c>
      <c r="P53" s="11">
        <f>IF(A53="","",MAX(0,'Özet'!$C$9-O53))</f>
      </c>
      <c r="Q53" s="8">
        <f>IF(A53="","",IF(O53&gt;'Özet'!$C$9,"Sınır aşıldı",IF(O53&gt;='Özet'!$C$8,"Sınıra yaklaştı","Uygun")))</f>
      </c>
    </row>
    <row r="54" ht="18" customHeight="1" spans="1:17" x14ac:dyDescent="0.25">
      <c r="A54" s="15"/>
      <c r="B54" s="8">
        <f>IF(A54="","",IFERROR(VLOOKUP(A54,'Çalışanlar'!$A$6:$B$65,2,FALSE),"Listede yok"))</f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>
        <f>IF(A54="","",SUM(C54:N54))</f>
      </c>
      <c r="P54" s="11">
        <f>IF(A54="","",MAX(0,'Özet'!$C$9-O54))</f>
      </c>
      <c r="Q54" s="8">
        <f>IF(A54="","",IF(O54&gt;'Özet'!$C$9,"Sınır aşıldı",IF(O54&gt;='Özet'!$C$8,"Sınıra yaklaştı","Uygun")))</f>
      </c>
    </row>
    <row r="55" ht="18" customHeight="1" spans="1:17" x14ac:dyDescent="0.25">
      <c r="A55" s="15"/>
      <c r="B55" s="8">
        <f>IF(A55="","",IFERROR(VLOOKUP(A55,'Çalışanlar'!$A$6:$B$65,2,FALSE),"Listede yok"))</f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>
        <f>IF(A55="","",SUM(C55:N55))</f>
      </c>
      <c r="P55" s="11">
        <f>IF(A55="","",MAX(0,'Özet'!$C$9-O55))</f>
      </c>
      <c r="Q55" s="8">
        <f>IF(A55="","",IF(O55&gt;'Özet'!$C$9,"Sınır aşıldı",IF(O55&gt;='Özet'!$C$8,"Sınıra yaklaştı","Uygun")))</f>
      </c>
    </row>
    <row r="56" ht="18" customHeight="1" spans="1:17" x14ac:dyDescent="0.25">
      <c r="A56" s="15"/>
      <c r="B56" s="8">
        <f>IF(A56="","",IFERROR(VLOOKUP(A56,'Çalışanlar'!$A$6:$B$65,2,FALSE),"Listede yok"))</f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>
        <f>IF(A56="","",SUM(C56:N56))</f>
      </c>
      <c r="P56" s="11">
        <f>IF(A56="","",MAX(0,'Özet'!$C$9-O56))</f>
      </c>
      <c r="Q56" s="8">
        <f>IF(A56="","",IF(O56&gt;'Özet'!$C$9,"Sınır aşıldı",IF(O56&gt;='Özet'!$C$8,"Sınıra yaklaştı","Uygun")))</f>
      </c>
    </row>
    <row r="57" ht="18" customHeight="1" spans="1:17" x14ac:dyDescent="0.25">
      <c r="A57" s="15"/>
      <c r="B57" s="8">
        <f>IF(A57="","",IFERROR(VLOOKUP(A57,'Çalışanlar'!$A$6:$B$65,2,FALSE),"Listede yok"))</f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>
        <f>IF(A57="","",SUM(C57:N57))</f>
      </c>
      <c r="P57" s="11">
        <f>IF(A57="","",MAX(0,'Özet'!$C$9-O57))</f>
      </c>
      <c r="Q57" s="8">
        <f>IF(A57="","",IF(O57&gt;'Özet'!$C$9,"Sınır aşıldı",IF(O57&gt;='Özet'!$C$8,"Sınıra yaklaştı","Uygun")))</f>
      </c>
    </row>
    <row r="58" ht="18" customHeight="1" spans="1:17" x14ac:dyDescent="0.25">
      <c r="A58" s="15"/>
      <c r="B58" s="8">
        <f>IF(A58="","",IFERROR(VLOOKUP(A58,'Çalışanlar'!$A$6:$B$65,2,FALSE),"Listede yok"))</f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>
        <f>IF(A58="","",SUM(C58:N58))</f>
      </c>
      <c r="P58" s="11">
        <f>IF(A58="","",MAX(0,'Özet'!$C$9-O58))</f>
      </c>
      <c r="Q58" s="8">
        <f>IF(A58="","",IF(O58&gt;'Özet'!$C$9,"Sınır aşıldı",IF(O58&gt;='Özet'!$C$8,"Sınıra yaklaştı","Uygun")))</f>
      </c>
    </row>
    <row r="59" ht="18" customHeight="1" spans="1:17" x14ac:dyDescent="0.25">
      <c r="A59" s="15"/>
      <c r="B59" s="8">
        <f>IF(A59="","",IFERROR(VLOOKUP(A59,'Çalışanlar'!$A$6:$B$65,2,FALSE),"Listede yok"))</f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>
        <f>IF(A59="","",SUM(C59:N59))</f>
      </c>
      <c r="P59" s="11">
        <f>IF(A59="","",MAX(0,'Özet'!$C$9-O59))</f>
      </c>
      <c r="Q59" s="8">
        <f>IF(A59="","",IF(O59&gt;'Özet'!$C$9,"Sınır aşıldı",IF(O59&gt;='Özet'!$C$8,"Sınıra yaklaştı","Uygun")))</f>
      </c>
    </row>
    <row r="60" ht="18" customHeight="1" spans="1:17" x14ac:dyDescent="0.25">
      <c r="A60" s="15"/>
      <c r="B60" s="8">
        <f>IF(A60="","",IFERROR(VLOOKUP(A60,'Çalışanlar'!$A$6:$B$65,2,FALSE),"Listede yok"))</f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>
        <f>IF(A60="","",SUM(C60:N60))</f>
      </c>
      <c r="P60" s="11">
        <f>IF(A60="","",MAX(0,'Özet'!$C$9-O60))</f>
      </c>
      <c r="Q60" s="8">
        <f>IF(A60="","",IF(O60&gt;'Özet'!$C$9,"Sınır aşıldı",IF(O60&gt;='Özet'!$C$8,"Sınıra yaklaştı","Uygun")))</f>
      </c>
    </row>
    <row r="61" ht="18" customHeight="1" spans="1:17" x14ac:dyDescent="0.25">
      <c r="A61" s="15"/>
      <c r="B61" s="8">
        <f>IF(A61="","",IFERROR(VLOOKUP(A61,'Çalışanlar'!$A$6:$B$65,2,FALSE),"Listede yok"))</f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>
        <f>IF(A61="","",SUM(C61:N61))</f>
      </c>
      <c r="P61" s="11">
        <f>IF(A61="","",MAX(0,'Özet'!$C$9-O61))</f>
      </c>
      <c r="Q61" s="8">
        <f>IF(A61="","",IF(O61&gt;'Özet'!$C$9,"Sınır aşıldı",IF(O61&gt;='Özet'!$C$8,"Sınıra yaklaştı","Uygun")))</f>
      </c>
    </row>
    <row r="62" ht="18" customHeight="1" spans="1:17" x14ac:dyDescent="0.25">
      <c r="A62" s="15"/>
      <c r="B62" s="8">
        <f>IF(A62="","",IFERROR(VLOOKUP(A62,'Çalışanlar'!$A$6:$B$65,2,FALSE),"Listede yok"))</f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>
        <f>IF(A62="","",SUM(C62:N62))</f>
      </c>
      <c r="P62" s="11">
        <f>IF(A62="","",MAX(0,'Özet'!$C$9-O62))</f>
      </c>
      <c r="Q62" s="8">
        <f>IF(A62="","",IF(O62&gt;'Özet'!$C$9,"Sınır aşıldı",IF(O62&gt;='Özet'!$C$8,"Sınıra yaklaştı","Uygun")))</f>
      </c>
    </row>
    <row r="63" ht="18" customHeight="1" spans="1:17" x14ac:dyDescent="0.25">
      <c r="A63" s="15"/>
      <c r="B63" s="8">
        <f>IF(A63="","",IFERROR(VLOOKUP(A63,'Çalışanlar'!$A$6:$B$65,2,FALSE),"Listede yok"))</f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>
        <f>IF(A63="","",SUM(C63:N63))</f>
      </c>
      <c r="P63" s="11">
        <f>IF(A63="","",MAX(0,'Özet'!$C$9-O63))</f>
      </c>
      <c r="Q63" s="8">
        <f>IF(A63="","",IF(O63&gt;'Özet'!$C$9,"Sınır aşıldı",IF(O63&gt;='Özet'!$C$8,"Sınıra yaklaştı","Uygun")))</f>
      </c>
    </row>
    <row r="64" ht="18" customHeight="1" spans="1:17" x14ac:dyDescent="0.25">
      <c r="A64" s="15"/>
      <c r="B64" s="8">
        <f>IF(A64="","",IFERROR(VLOOKUP(A64,'Çalışanlar'!$A$6:$B$65,2,FALSE),"Listede yok"))</f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>
        <f>IF(A64="","",SUM(C64:N64))</f>
      </c>
      <c r="P64" s="11">
        <f>IF(A64="","",MAX(0,'Özet'!$C$9-O64))</f>
      </c>
      <c r="Q64" s="8">
        <f>IF(A64="","",IF(O64&gt;'Özet'!$C$9,"Sınır aşıldı",IF(O64&gt;='Özet'!$C$8,"Sınıra yaklaştı","Uygun")))</f>
      </c>
    </row>
    <row r="65" ht="18" customHeight="1" spans="1:17" x14ac:dyDescent="0.25">
      <c r="A65" s="15"/>
      <c r="B65" s="8">
        <f>IF(A65="","",IFERROR(VLOOKUP(A65,'Çalışanlar'!$A$6:$B$65,2,FALSE),"Listede yok"))</f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>
        <f>IF(A65="","",SUM(C65:N65))</f>
      </c>
      <c r="P65" s="11">
        <f>IF(A65="","",MAX(0,'Özet'!$C$9-O65))</f>
      </c>
      <c r="Q65" s="8">
        <f>IF(A65="","",IF(O65&gt;'Özet'!$C$9,"Sınır aşıldı",IF(O65&gt;='Özet'!$C$8,"Sınıra yaklaştı","Uygun")))</f>
      </c>
    </row>
    <row r="66" ht="22" customHeight="1" spans="1:17" x14ac:dyDescent="0.25">
      <c r="A66" s="17" t="s">
        <v>61</v>
      </c>
      <c r="B66" s="17"/>
      <c r="C66" s="18">
        <f>SUM(C6:C65)</f>
      </c>
      <c r="D66" s="18">
        <f>SUM(D6:D65)</f>
      </c>
      <c r="E66" s="18">
        <f>SUM(E6:E65)</f>
      </c>
      <c r="F66" s="18">
        <f>SUM(F6:F65)</f>
      </c>
      <c r="G66" s="18">
        <f>SUM(G6:G65)</f>
      </c>
      <c r="H66" s="18">
        <f>SUM(H6:H65)</f>
      </c>
      <c r="I66" s="18">
        <f>SUM(I6:I65)</f>
      </c>
      <c r="J66" s="18">
        <f>SUM(J6:J65)</f>
      </c>
      <c r="K66" s="18">
        <f>SUM(K6:K65)</f>
      </c>
      <c r="L66" s="18">
        <f>SUM(L6:L65)</f>
      </c>
      <c r="M66" s="18">
        <f>SUM(M6:M65)</f>
      </c>
      <c r="N66" s="18">
        <f>SUM(N6:N65)</f>
      </c>
      <c r="O66" s="18">
        <f>SUM(O6:O65)</f>
      </c>
      <c r="P66" s="18"/>
      <c r="Q66" s="17"/>
    </row>
  </sheetData>
  <autoFilter ref="A5:Q5"/>
  <conditionalFormatting sqref="Q6:Q65">
    <cfRule type="cellIs" dxfId="15" priority="1" operator="equal">
      <formula>"Sınır aşıldı"</formula>
    </cfRule>
  </conditionalFormatting>
  <conditionalFormatting sqref="Q6:Q65">
    <cfRule type="cellIs" dxfId="16" priority="1" operator="equal">
      <formula>"Sınıra yaklaştı"</formula>
    </cfRule>
  </conditionalFormatting>
  <conditionalFormatting sqref="Q6:Q65">
    <cfRule type="cellIs" dxfId="17" priority="1" operator="equal">
      <formula>"Uygun"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0" customWidth="1"/>
    <col min="4" max="4" width="12" customWidth="1"/>
    <col min="6" max="6" width="12" customWidth="1"/>
    <col min="8" max="8" width="22" customWidth="1"/>
    <col min="10" max="10" width="13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3</v>
      </c>
      <c r="B5" s="5" t="s">
        <v>4</v>
      </c>
      <c r="C5" s="5" t="s">
        <v>5</v>
      </c>
      <c r="D5" s="5" t="s">
        <v>92</v>
      </c>
      <c r="E5" s="5" t="s">
        <v>93</v>
      </c>
      <c r="F5" s="5" t="s">
        <v>94</v>
      </c>
      <c r="G5" s="5" t="s">
        <v>95</v>
      </c>
      <c r="H5" s="5" t="s">
        <v>96</v>
      </c>
      <c r="I5" s="5" t="s">
        <v>90</v>
      </c>
      <c r="J5" s="5" t="s">
        <v>91</v>
      </c>
    </row>
    <row r="6" spans="1:10" x14ac:dyDescent="0.25">
      <c r="A6" s="6">
        <v>1</v>
      </c>
      <c r="B6" s="7" t="s">
        <v>55</v>
      </c>
      <c r="C6" s="8">
        <f>IF(B6="","",IFERROR(VLOOKUP(B6,'Çalışanlar'!$A$6:$B$65,2,FALSE),"Listede yok"))</f>
      </c>
      <c r="D6" s="19">
        <v>46295</v>
      </c>
      <c r="E6" s="9">
        <v>15</v>
      </c>
      <c r="F6" s="21">
        <f>IF(D6="","",EDATE(D6,6))</f>
      </c>
      <c r="G6" s="9">
        <v>8</v>
      </c>
      <c r="H6" s="14" t="s">
        <v>97</v>
      </c>
      <c r="I6" s="11">
        <f>IF(B6="","",N(E6)-N(G6))</f>
      </c>
      <c r="J6" s="8">
        <f>IF(B6="","",IF(I6&lt;=0,"Kullanıldı",IF(F6="","Tarih girin",IF(TODAY()&gt;F6,"Süre geçti",IF(F6-TODAY()&lt;=30,"Son 30 gün","Açık")))))</f>
      </c>
    </row>
    <row r="7" spans="1:10" x14ac:dyDescent="0.25">
      <c r="A7" s="6">
        <v>2</v>
      </c>
      <c r="B7" s="15"/>
      <c r="C7" s="8">
        <f>IF(B7="","",IFERROR(VLOOKUP(B7,'Çalışanlar'!$A$6:$B$65,2,FALSE),"Listede yok"))</f>
      </c>
      <c r="D7" s="20"/>
      <c r="E7" s="10"/>
      <c r="F7" s="21">
        <f>IF(D7="","",EDATE(D7,6))</f>
      </c>
      <c r="G7" s="10"/>
      <c r="H7" s="13"/>
      <c r="I7" s="11">
        <f>IF(B7="","",N(E7)-N(G7))</f>
      </c>
      <c r="J7" s="8">
        <f>IF(B7="","",IF(I7&lt;=0,"Kullanıldı",IF(F7="","Tarih girin",IF(TODAY()&gt;F7,"Süre geçti",IF(F7-TODAY()&lt;=30,"Son 30 gün","Açık")))))</f>
      </c>
    </row>
    <row r="8" spans="1:10" x14ac:dyDescent="0.25">
      <c r="A8" s="6">
        <v>3</v>
      </c>
      <c r="B8" s="15"/>
      <c r="C8" s="8">
        <f>IF(B8="","",IFERROR(VLOOKUP(B8,'Çalışanlar'!$A$6:$B$65,2,FALSE),"Listede yok"))</f>
      </c>
      <c r="D8" s="20"/>
      <c r="E8" s="10"/>
      <c r="F8" s="21">
        <f>IF(D8="","",EDATE(D8,6))</f>
      </c>
      <c r="G8" s="10"/>
      <c r="H8" s="13"/>
      <c r="I8" s="11">
        <f>IF(B8="","",N(E8)-N(G8))</f>
      </c>
      <c r="J8" s="8">
        <f>IF(B8="","",IF(I8&lt;=0,"Kullanıldı",IF(F8="","Tarih girin",IF(TODAY()&gt;F8,"Süre geçti",IF(F8-TODAY()&lt;=30,"Son 30 gün","Açık")))))</f>
      </c>
    </row>
    <row r="9" spans="1:10" x14ac:dyDescent="0.25">
      <c r="A9" s="6">
        <v>4</v>
      </c>
      <c r="B9" s="15"/>
      <c r="C9" s="8">
        <f>IF(B9="","",IFERROR(VLOOKUP(B9,'Çalışanlar'!$A$6:$B$65,2,FALSE),"Listede yok"))</f>
      </c>
      <c r="D9" s="20"/>
      <c r="E9" s="10"/>
      <c r="F9" s="21">
        <f>IF(D9="","",EDATE(D9,6))</f>
      </c>
      <c r="G9" s="10"/>
      <c r="H9" s="13"/>
      <c r="I9" s="11">
        <f>IF(B9="","",N(E9)-N(G9))</f>
      </c>
      <c r="J9" s="8">
        <f>IF(B9="","",IF(I9&lt;=0,"Kullanıldı",IF(F9="","Tarih girin",IF(TODAY()&gt;F9,"Süre geçti",IF(F9-TODAY()&lt;=30,"Son 30 gün","Açık")))))</f>
      </c>
    </row>
    <row r="10" spans="1:10" x14ac:dyDescent="0.25">
      <c r="A10" s="6">
        <v>5</v>
      </c>
      <c r="B10" s="15"/>
      <c r="C10" s="8">
        <f>IF(B10="","",IFERROR(VLOOKUP(B10,'Çalışanlar'!$A$6:$B$65,2,FALSE),"Listede yok"))</f>
      </c>
      <c r="D10" s="20"/>
      <c r="E10" s="10"/>
      <c r="F10" s="21">
        <f>IF(D10="","",EDATE(D10,6))</f>
      </c>
      <c r="G10" s="10"/>
      <c r="H10" s="13"/>
      <c r="I10" s="11">
        <f>IF(B10="","",N(E10)-N(G10))</f>
      </c>
      <c r="J10" s="8">
        <f>IF(B10="","",IF(I10&lt;=0,"Kullanıldı",IF(F10="","Tarih girin",IF(TODAY()&gt;F10,"Süre geçti",IF(F10-TODAY()&lt;=30,"Son 30 gün","Açık")))))</f>
      </c>
    </row>
    <row r="11" spans="1:10" x14ac:dyDescent="0.25">
      <c r="A11" s="6">
        <v>6</v>
      </c>
      <c r="B11" s="15"/>
      <c r="C11" s="8">
        <f>IF(B11="","",IFERROR(VLOOKUP(B11,'Çalışanlar'!$A$6:$B$65,2,FALSE),"Listede yok"))</f>
      </c>
      <c r="D11" s="20"/>
      <c r="E11" s="10"/>
      <c r="F11" s="21">
        <f>IF(D11="","",EDATE(D11,6))</f>
      </c>
      <c r="G11" s="10"/>
      <c r="H11" s="13"/>
      <c r="I11" s="11">
        <f>IF(B11="","",N(E11)-N(G11))</f>
      </c>
      <c r="J11" s="8">
        <f>IF(B11="","",IF(I11&lt;=0,"Kullanıldı",IF(F11="","Tarih girin",IF(TODAY()&gt;F11,"Süre geçti",IF(F11-TODAY()&lt;=30,"Son 30 gün","Açık")))))</f>
      </c>
    </row>
    <row r="12" spans="1:10" x14ac:dyDescent="0.25">
      <c r="A12" s="6">
        <v>7</v>
      </c>
      <c r="B12" s="15"/>
      <c r="C12" s="8">
        <f>IF(B12="","",IFERROR(VLOOKUP(B12,'Çalışanlar'!$A$6:$B$65,2,FALSE),"Listede yok"))</f>
      </c>
      <c r="D12" s="20"/>
      <c r="E12" s="10"/>
      <c r="F12" s="21">
        <f>IF(D12="","",EDATE(D12,6))</f>
      </c>
      <c r="G12" s="10"/>
      <c r="H12" s="13"/>
      <c r="I12" s="11">
        <f>IF(B12="","",N(E12)-N(G12))</f>
      </c>
      <c r="J12" s="8">
        <f>IF(B12="","",IF(I12&lt;=0,"Kullanıldı",IF(F12="","Tarih girin",IF(TODAY()&gt;F12,"Süre geçti",IF(F12-TODAY()&lt;=30,"Son 30 gün","Açık")))))</f>
      </c>
    </row>
    <row r="13" spans="1:10" x14ac:dyDescent="0.25">
      <c r="A13" s="6">
        <v>8</v>
      </c>
      <c r="B13" s="15"/>
      <c r="C13" s="8">
        <f>IF(B13="","",IFERROR(VLOOKUP(B13,'Çalışanlar'!$A$6:$B$65,2,FALSE),"Listede yok"))</f>
      </c>
      <c r="D13" s="20"/>
      <c r="E13" s="10"/>
      <c r="F13" s="21">
        <f>IF(D13="","",EDATE(D13,6))</f>
      </c>
      <c r="G13" s="10"/>
      <c r="H13" s="13"/>
      <c r="I13" s="11">
        <f>IF(B13="","",N(E13)-N(G13))</f>
      </c>
      <c r="J13" s="8">
        <f>IF(B13="","",IF(I13&lt;=0,"Kullanıldı",IF(F13="","Tarih girin",IF(TODAY()&gt;F13,"Süre geçti",IF(F13-TODAY()&lt;=30,"Son 30 gün","Açık")))))</f>
      </c>
    </row>
    <row r="14" spans="1:10" x14ac:dyDescent="0.25">
      <c r="A14" s="6">
        <v>9</v>
      </c>
      <c r="B14" s="15"/>
      <c r="C14" s="8">
        <f>IF(B14="","",IFERROR(VLOOKUP(B14,'Çalışanlar'!$A$6:$B$65,2,FALSE),"Listede yok"))</f>
      </c>
      <c r="D14" s="20"/>
      <c r="E14" s="10"/>
      <c r="F14" s="21">
        <f>IF(D14="","",EDATE(D14,6))</f>
      </c>
      <c r="G14" s="10"/>
      <c r="H14" s="13"/>
      <c r="I14" s="11">
        <f>IF(B14="","",N(E14)-N(G14))</f>
      </c>
      <c r="J14" s="8">
        <f>IF(B14="","",IF(I14&lt;=0,"Kullanıldı",IF(F14="","Tarih girin",IF(TODAY()&gt;F14,"Süre geçti",IF(F14-TODAY()&lt;=30,"Son 30 gün","Açık")))))</f>
      </c>
    </row>
    <row r="15" spans="1:10" x14ac:dyDescent="0.25">
      <c r="A15" s="6">
        <v>10</v>
      </c>
      <c r="B15" s="15"/>
      <c r="C15" s="8">
        <f>IF(B15="","",IFERROR(VLOOKUP(B15,'Çalışanlar'!$A$6:$B$65,2,FALSE),"Listede yok"))</f>
      </c>
      <c r="D15" s="20"/>
      <c r="E15" s="10"/>
      <c r="F15" s="21">
        <f>IF(D15="","",EDATE(D15,6))</f>
      </c>
      <c r="G15" s="10"/>
      <c r="H15" s="13"/>
      <c r="I15" s="11">
        <f>IF(B15="","",N(E15)-N(G15))</f>
      </c>
      <c r="J15" s="8">
        <f>IF(B15="","",IF(I15&lt;=0,"Kullanıldı",IF(F15="","Tarih girin",IF(TODAY()&gt;F15,"Süre geçti",IF(F15-TODAY()&lt;=30,"Son 30 gün","Açık")))))</f>
      </c>
    </row>
    <row r="16" spans="1:10" x14ac:dyDescent="0.25">
      <c r="A16" s="6">
        <v>11</v>
      </c>
      <c r="B16" s="15"/>
      <c r="C16" s="8">
        <f>IF(B16="","",IFERROR(VLOOKUP(B16,'Çalışanlar'!$A$6:$B$65,2,FALSE),"Listede yok"))</f>
      </c>
      <c r="D16" s="20"/>
      <c r="E16" s="10"/>
      <c r="F16" s="21">
        <f>IF(D16="","",EDATE(D16,6))</f>
      </c>
      <c r="G16" s="10"/>
      <c r="H16" s="13"/>
      <c r="I16" s="11">
        <f>IF(B16="","",N(E16)-N(G16))</f>
      </c>
      <c r="J16" s="8">
        <f>IF(B16="","",IF(I16&lt;=0,"Kullanıldı",IF(F16="","Tarih girin",IF(TODAY()&gt;F16,"Süre geçti",IF(F16-TODAY()&lt;=30,"Son 30 gün","Açık")))))</f>
      </c>
    </row>
    <row r="17" spans="1:10" x14ac:dyDescent="0.25">
      <c r="A17" s="6">
        <v>12</v>
      </c>
      <c r="B17" s="15"/>
      <c r="C17" s="8">
        <f>IF(B17="","",IFERROR(VLOOKUP(B17,'Çalışanlar'!$A$6:$B$65,2,FALSE),"Listede yok"))</f>
      </c>
      <c r="D17" s="20"/>
      <c r="E17" s="10"/>
      <c r="F17" s="21">
        <f>IF(D17="","",EDATE(D17,6))</f>
      </c>
      <c r="G17" s="10"/>
      <c r="H17" s="13"/>
      <c r="I17" s="11">
        <f>IF(B17="","",N(E17)-N(G17))</f>
      </c>
      <c r="J17" s="8">
        <f>IF(B17="","",IF(I17&lt;=0,"Kullanıldı",IF(F17="","Tarih girin",IF(TODAY()&gt;F17,"Süre geçti",IF(F17-TODAY()&lt;=30,"Son 30 gün","Açık")))))</f>
      </c>
    </row>
    <row r="18" spans="1:10" x14ac:dyDescent="0.25">
      <c r="A18" s="6">
        <v>13</v>
      </c>
      <c r="B18" s="15"/>
      <c r="C18" s="8">
        <f>IF(B18="","",IFERROR(VLOOKUP(B18,'Çalışanlar'!$A$6:$B$65,2,FALSE),"Listede yok"))</f>
      </c>
      <c r="D18" s="20"/>
      <c r="E18" s="10"/>
      <c r="F18" s="21">
        <f>IF(D18="","",EDATE(D18,6))</f>
      </c>
      <c r="G18" s="10"/>
      <c r="H18" s="13"/>
      <c r="I18" s="11">
        <f>IF(B18="","",N(E18)-N(G18))</f>
      </c>
      <c r="J18" s="8">
        <f>IF(B18="","",IF(I18&lt;=0,"Kullanıldı",IF(F18="","Tarih girin",IF(TODAY()&gt;F18,"Süre geçti",IF(F18-TODAY()&lt;=30,"Son 30 gün","Açık")))))</f>
      </c>
    </row>
    <row r="19" spans="1:10" x14ac:dyDescent="0.25">
      <c r="A19" s="6">
        <v>14</v>
      </c>
      <c r="B19" s="15"/>
      <c r="C19" s="8">
        <f>IF(B19="","",IFERROR(VLOOKUP(B19,'Çalışanlar'!$A$6:$B$65,2,FALSE),"Listede yok"))</f>
      </c>
      <c r="D19" s="20"/>
      <c r="E19" s="10"/>
      <c r="F19" s="21">
        <f>IF(D19="","",EDATE(D19,6))</f>
      </c>
      <c r="G19" s="10"/>
      <c r="H19" s="13"/>
      <c r="I19" s="11">
        <f>IF(B19="","",N(E19)-N(G19))</f>
      </c>
      <c r="J19" s="8">
        <f>IF(B19="","",IF(I19&lt;=0,"Kullanıldı",IF(F19="","Tarih girin",IF(TODAY()&gt;F19,"Süre geçti",IF(F19-TODAY()&lt;=30,"Son 30 gün","Açık")))))</f>
      </c>
    </row>
    <row r="20" spans="1:10" x14ac:dyDescent="0.25">
      <c r="A20" s="6">
        <v>15</v>
      </c>
      <c r="B20" s="15"/>
      <c r="C20" s="8">
        <f>IF(B20="","",IFERROR(VLOOKUP(B20,'Çalışanlar'!$A$6:$B$65,2,FALSE),"Listede yok"))</f>
      </c>
      <c r="D20" s="20"/>
      <c r="E20" s="10"/>
      <c r="F20" s="21">
        <f>IF(D20="","",EDATE(D20,6))</f>
      </c>
      <c r="G20" s="10"/>
      <c r="H20" s="13"/>
      <c r="I20" s="11">
        <f>IF(B20="","",N(E20)-N(G20))</f>
      </c>
      <c r="J20" s="8">
        <f>IF(B20="","",IF(I20&lt;=0,"Kullanıldı",IF(F20="","Tarih girin",IF(TODAY()&gt;F20,"Süre geçti",IF(F20-TODAY()&lt;=30,"Son 30 gün","Açık")))))</f>
      </c>
    </row>
    <row r="21" spans="1:10" x14ac:dyDescent="0.25">
      <c r="A21" s="6">
        <v>16</v>
      </c>
      <c r="B21" s="15"/>
      <c r="C21" s="8">
        <f>IF(B21="","",IFERROR(VLOOKUP(B21,'Çalışanlar'!$A$6:$B$65,2,FALSE),"Listede yok"))</f>
      </c>
      <c r="D21" s="20"/>
      <c r="E21" s="10"/>
      <c r="F21" s="21">
        <f>IF(D21="","",EDATE(D21,6))</f>
      </c>
      <c r="G21" s="10"/>
      <c r="H21" s="13"/>
      <c r="I21" s="11">
        <f>IF(B21="","",N(E21)-N(G21))</f>
      </c>
      <c r="J21" s="8">
        <f>IF(B21="","",IF(I21&lt;=0,"Kullanıldı",IF(F21="","Tarih girin",IF(TODAY()&gt;F21,"Süre geçti",IF(F21-TODAY()&lt;=30,"Son 30 gün","Açık")))))</f>
      </c>
    </row>
    <row r="22" spans="1:10" x14ac:dyDescent="0.25">
      <c r="A22" s="6">
        <v>17</v>
      </c>
      <c r="B22" s="15"/>
      <c r="C22" s="8">
        <f>IF(B22="","",IFERROR(VLOOKUP(B22,'Çalışanlar'!$A$6:$B$65,2,FALSE),"Listede yok"))</f>
      </c>
      <c r="D22" s="20"/>
      <c r="E22" s="10"/>
      <c r="F22" s="21">
        <f>IF(D22="","",EDATE(D22,6))</f>
      </c>
      <c r="G22" s="10"/>
      <c r="H22" s="13"/>
      <c r="I22" s="11">
        <f>IF(B22="","",N(E22)-N(G22))</f>
      </c>
      <c r="J22" s="8">
        <f>IF(B22="","",IF(I22&lt;=0,"Kullanıldı",IF(F22="","Tarih girin",IF(TODAY()&gt;F22,"Süre geçti",IF(F22-TODAY()&lt;=30,"Son 30 gün","Açık")))))</f>
      </c>
    </row>
    <row r="23" spans="1:10" x14ac:dyDescent="0.25">
      <c r="A23" s="6">
        <v>18</v>
      </c>
      <c r="B23" s="15"/>
      <c r="C23" s="8">
        <f>IF(B23="","",IFERROR(VLOOKUP(B23,'Çalışanlar'!$A$6:$B$65,2,FALSE),"Listede yok"))</f>
      </c>
      <c r="D23" s="20"/>
      <c r="E23" s="10"/>
      <c r="F23" s="21">
        <f>IF(D23="","",EDATE(D23,6))</f>
      </c>
      <c r="G23" s="10"/>
      <c r="H23" s="13"/>
      <c r="I23" s="11">
        <f>IF(B23="","",N(E23)-N(G23))</f>
      </c>
      <c r="J23" s="8">
        <f>IF(B23="","",IF(I23&lt;=0,"Kullanıldı",IF(F23="","Tarih girin",IF(TODAY()&gt;F23,"Süre geçti",IF(F23-TODAY()&lt;=30,"Son 30 gün","Açık")))))</f>
      </c>
    </row>
    <row r="24" spans="1:10" x14ac:dyDescent="0.25">
      <c r="A24" s="6">
        <v>19</v>
      </c>
      <c r="B24" s="15"/>
      <c r="C24" s="8">
        <f>IF(B24="","",IFERROR(VLOOKUP(B24,'Çalışanlar'!$A$6:$B$65,2,FALSE),"Listede yok"))</f>
      </c>
      <c r="D24" s="20"/>
      <c r="E24" s="10"/>
      <c r="F24" s="21">
        <f>IF(D24="","",EDATE(D24,6))</f>
      </c>
      <c r="G24" s="10"/>
      <c r="H24" s="13"/>
      <c r="I24" s="11">
        <f>IF(B24="","",N(E24)-N(G24))</f>
      </c>
      <c r="J24" s="8">
        <f>IF(B24="","",IF(I24&lt;=0,"Kullanıldı",IF(F24="","Tarih girin",IF(TODAY()&gt;F24,"Süre geçti",IF(F24-TODAY()&lt;=30,"Son 30 gün","Açık")))))</f>
      </c>
    </row>
    <row r="25" spans="1:10" x14ac:dyDescent="0.25">
      <c r="A25" s="6">
        <v>20</v>
      </c>
      <c r="B25" s="15"/>
      <c r="C25" s="8">
        <f>IF(B25="","",IFERROR(VLOOKUP(B25,'Çalışanlar'!$A$6:$B$65,2,FALSE),"Listede yok"))</f>
      </c>
      <c r="D25" s="20"/>
      <c r="E25" s="10"/>
      <c r="F25" s="21">
        <f>IF(D25="","",EDATE(D25,6))</f>
      </c>
      <c r="G25" s="10"/>
      <c r="H25" s="13"/>
      <c r="I25" s="11">
        <f>IF(B25="","",N(E25)-N(G25))</f>
      </c>
      <c r="J25" s="8">
        <f>IF(B25="","",IF(I25&lt;=0,"Kullanıldı",IF(F25="","Tarih girin",IF(TODAY()&gt;F25,"Süre geçti",IF(F25-TODAY()&lt;=30,"Son 30 gün","Açık")))))</f>
      </c>
    </row>
    <row r="26" spans="1:10" x14ac:dyDescent="0.25">
      <c r="A26" s="6">
        <v>21</v>
      </c>
      <c r="B26" s="15"/>
      <c r="C26" s="8">
        <f>IF(B26="","",IFERROR(VLOOKUP(B26,'Çalışanlar'!$A$6:$B$65,2,FALSE),"Listede yok"))</f>
      </c>
      <c r="D26" s="20"/>
      <c r="E26" s="10"/>
      <c r="F26" s="21">
        <f>IF(D26="","",EDATE(D26,6))</f>
      </c>
      <c r="G26" s="10"/>
      <c r="H26" s="13"/>
      <c r="I26" s="11">
        <f>IF(B26="","",N(E26)-N(G26))</f>
      </c>
      <c r="J26" s="8">
        <f>IF(B26="","",IF(I26&lt;=0,"Kullanıldı",IF(F26="","Tarih girin",IF(TODAY()&gt;F26,"Süre geçti",IF(F26-TODAY()&lt;=30,"Son 30 gün","Açık")))))</f>
      </c>
    </row>
    <row r="27" spans="1:10" x14ac:dyDescent="0.25">
      <c r="A27" s="6">
        <v>22</v>
      </c>
      <c r="B27" s="15"/>
      <c r="C27" s="8">
        <f>IF(B27="","",IFERROR(VLOOKUP(B27,'Çalışanlar'!$A$6:$B$65,2,FALSE),"Listede yok"))</f>
      </c>
      <c r="D27" s="20"/>
      <c r="E27" s="10"/>
      <c r="F27" s="21">
        <f>IF(D27="","",EDATE(D27,6))</f>
      </c>
      <c r="G27" s="10"/>
      <c r="H27" s="13"/>
      <c r="I27" s="11">
        <f>IF(B27="","",N(E27)-N(G27))</f>
      </c>
      <c r="J27" s="8">
        <f>IF(B27="","",IF(I27&lt;=0,"Kullanıldı",IF(F27="","Tarih girin",IF(TODAY()&gt;F27,"Süre geçti",IF(F27-TODAY()&lt;=30,"Son 30 gün","Açık")))))</f>
      </c>
    </row>
    <row r="28" spans="1:10" x14ac:dyDescent="0.25">
      <c r="A28" s="6">
        <v>23</v>
      </c>
      <c r="B28" s="15"/>
      <c r="C28" s="8">
        <f>IF(B28="","",IFERROR(VLOOKUP(B28,'Çalışanlar'!$A$6:$B$65,2,FALSE),"Listede yok"))</f>
      </c>
      <c r="D28" s="20"/>
      <c r="E28" s="10"/>
      <c r="F28" s="21">
        <f>IF(D28="","",EDATE(D28,6))</f>
      </c>
      <c r="G28" s="10"/>
      <c r="H28" s="13"/>
      <c r="I28" s="11">
        <f>IF(B28="","",N(E28)-N(G28))</f>
      </c>
      <c r="J28" s="8">
        <f>IF(B28="","",IF(I28&lt;=0,"Kullanıldı",IF(F28="","Tarih girin",IF(TODAY()&gt;F28,"Süre geçti",IF(F28-TODAY()&lt;=30,"Son 30 gün","Açık")))))</f>
      </c>
    </row>
    <row r="29" spans="1:10" x14ac:dyDescent="0.25">
      <c r="A29" s="6">
        <v>24</v>
      </c>
      <c r="B29" s="15"/>
      <c r="C29" s="8">
        <f>IF(B29="","",IFERROR(VLOOKUP(B29,'Çalışanlar'!$A$6:$B$65,2,FALSE),"Listede yok"))</f>
      </c>
      <c r="D29" s="20"/>
      <c r="E29" s="10"/>
      <c r="F29" s="21">
        <f>IF(D29="","",EDATE(D29,6))</f>
      </c>
      <c r="G29" s="10"/>
      <c r="H29" s="13"/>
      <c r="I29" s="11">
        <f>IF(B29="","",N(E29)-N(G29))</f>
      </c>
      <c r="J29" s="8">
        <f>IF(B29="","",IF(I29&lt;=0,"Kullanıldı",IF(F29="","Tarih girin",IF(TODAY()&gt;F29,"Süre geçti",IF(F29-TODAY()&lt;=30,"Son 30 gün","Açık")))))</f>
      </c>
    </row>
    <row r="30" spans="1:10" x14ac:dyDescent="0.25">
      <c r="A30" s="6">
        <v>25</v>
      </c>
      <c r="B30" s="15"/>
      <c r="C30" s="8">
        <f>IF(B30="","",IFERROR(VLOOKUP(B30,'Çalışanlar'!$A$6:$B$65,2,FALSE),"Listede yok"))</f>
      </c>
      <c r="D30" s="20"/>
      <c r="E30" s="10"/>
      <c r="F30" s="21">
        <f>IF(D30="","",EDATE(D30,6))</f>
      </c>
      <c r="G30" s="10"/>
      <c r="H30" s="13"/>
      <c r="I30" s="11">
        <f>IF(B30="","",N(E30)-N(G30))</f>
      </c>
      <c r="J30" s="8">
        <f>IF(B30="","",IF(I30&lt;=0,"Kullanıldı",IF(F30="","Tarih girin",IF(TODAY()&gt;F30,"Süre geçti",IF(F30-TODAY()&lt;=30,"Son 30 gün","Açık")))))</f>
      </c>
    </row>
    <row r="31" spans="1:10" x14ac:dyDescent="0.25">
      <c r="A31" s="6">
        <v>26</v>
      </c>
      <c r="B31" s="15"/>
      <c r="C31" s="8">
        <f>IF(B31="","",IFERROR(VLOOKUP(B31,'Çalışanlar'!$A$6:$B$65,2,FALSE),"Listede yok"))</f>
      </c>
      <c r="D31" s="20"/>
      <c r="E31" s="10"/>
      <c r="F31" s="21">
        <f>IF(D31="","",EDATE(D31,6))</f>
      </c>
      <c r="G31" s="10"/>
      <c r="H31" s="13"/>
      <c r="I31" s="11">
        <f>IF(B31="","",N(E31)-N(G31))</f>
      </c>
      <c r="J31" s="8">
        <f>IF(B31="","",IF(I31&lt;=0,"Kullanıldı",IF(F31="","Tarih girin",IF(TODAY()&gt;F31,"Süre geçti",IF(F31-TODAY()&lt;=30,"Son 30 gün","Açık")))))</f>
      </c>
    </row>
    <row r="32" spans="1:10" x14ac:dyDescent="0.25">
      <c r="A32" s="6">
        <v>27</v>
      </c>
      <c r="B32" s="15"/>
      <c r="C32" s="8">
        <f>IF(B32="","",IFERROR(VLOOKUP(B32,'Çalışanlar'!$A$6:$B$65,2,FALSE),"Listede yok"))</f>
      </c>
      <c r="D32" s="20"/>
      <c r="E32" s="10"/>
      <c r="F32" s="21">
        <f>IF(D32="","",EDATE(D32,6))</f>
      </c>
      <c r="G32" s="10"/>
      <c r="H32" s="13"/>
      <c r="I32" s="11">
        <f>IF(B32="","",N(E32)-N(G32))</f>
      </c>
      <c r="J32" s="8">
        <f>IF(B32="","",IF(I32&lt;=0,"Kullanıldı",IF(F32="","Tarih girin",IF(TODAY()&gt;F32,"Süre geçti",IF(F32-TODAY()&lt;=30,"Son 30 gün","Açık")))))</f>
      </c>
    </row>
    <row r="33" spans="1:10" x14ac:dyDescent="0.25">
      <c r="A33" s="6">
        <v>28</v>
      </c>
      <c r="B33" s="15"/>
      <c r="C33" s="8">
        <f>IF(B33="","",IFERROR(VLOOKUP(B33,'Çalışanlar'!$A$6:$B$65,2,FALSE),"Listede yok"))</f>
      </c>
      <c r="D33" s="20"/>
      <c r="E33" s="10"/>
      <c r="F33" s="21">
        <f>IF(D33="","",EDATE(D33,6))</f>
      </c>
      <c r="G33" s="10"/>
      <c r="H33" s="13"/>
      <c r="I33" s="11">
        <f>IF(B33="","",N(E33)-N(G33))</f>
      </c>
      <c r="J33" s="8">
        <f>IF(B33="","",IF(I33&lt;=0,"Kullanıldı",IF(F33="","Tarih girin",IF(TODAY()&gt;F33,"Süre geçti",IF(F33-TODAY()&lt;=30,"Son 30 gün","Açık")))))</f>
      </c>
    </row>
    <row r="34" spans="1:10" x14ac:dyDescent="0.25">
      <c r="A34" s="6">
        <v>29</v>
      </c>
      <c r="B34" s="15"/>
      <c r="C34" s="8">
        <f>IF(B34="","",IFERROR(VLOOKUP(B34,'Çalışanlar'!$A$6:$B$65,2,FALSE),"Listede yok"))</f>
      </c>
      <c r="D34" s="20"/>
      <c r="E34" s="10"/>
      <c r="F34" s="21">
        <f>IF(D34="","",EDATE(D34,6))</f>
      </c>
      <c r="G34" s="10"/>
      <c r="H34" s="13"/>
      <c r="I34" s="11">
        <f>IF(B34="","",N(E34)-N(G34))</f>
      </c>
      <c r="J34" s="8">
        <f>IF(B34="","",IF(I34&lt;=0,"Kullanıldı",IF(F34="","Tarih girin",IF(TODAY()&gt;F34,"Süre geçti",IF(F34-TODAY()&lt;=30,"Son 30 gün","Açık")))))</f>
      </c>
    </row>
    <row r="35" spans="1:10" x14ac:dyDescent="0.25">
      <c r="A35" s="6">
        <v>30</v>
      </c>
      <c r="B35" s="15"/>
      <c r="C35" s="8">
        <f>IF(B35="","",IFERROR(VLOOKUP(B35,'Çalışanlar'!$A$6:$B$65,2,FALSE),"Listede yok"))</f>
      </c>
      <c r="D35" s="20"/>
      <c r="E35" s="10"/>
      <c r="F35" s="21">
        <f>IF(D35="","",EDATE(D35,6))</f>
      </c>
      <c r="G35" s="10"/>
      <c r="H35" s="13"/>
      <c r="I35" s="11">
        <f>IF(B35="","",N(E35)-N(G35))</f>
      </c>
      <c r="J35" s="8">
        <f>IF(B35="","",IF(I35&lt;=0,"Kullanıldı",IF(F35="","Tarih girin",IF(TODAY()&gt;F35,"Süre geçti",IF(F35-TODAY()&lt;=30,"Son 30 gün","Açık")))))</f>
      </c>
    </row>
    <row r="36" spans="1:10" x14ac:dyDescent="0.25">
      <c r="A36" s="6">
        <v>31</v>
      </c>
      <c r="B36" s="15"/>
      <c r="C36" s="8">
        <f>IF(B36="","",IFERROR(VLOOKUP(B36,'Çalışanlar'!$A$6:$B$65,2,FALSE),"Listede yok"))</f>
      </c>
      <c r="D36" s="20"/>
      <c r="E36" s="10"/>
      <c r="F36" s="21">
        <f>IF(D36="","",EDATE(D36,6))</f>
      </c>
      <c r="G36" s="10"/>
      <c r="H36" s="13"/>
      <c r="I36" s="11">
        <f>IF(B36="","",N(E36)-N(G36))</f>
      </c>
      <c r="J36" s="8">
        <f>IF(B36="","",IF(I36&lt;=0,"Kullanıldı",IF(F36="","Tarih girin",IF(TODAY()&gt;F36,"Süre geçti",IF(F36-TODAY()&lt;=30,"Son 30 gün","Açık")))))</f>
      </c>
    </row>
    <row r="37" spans="1:10" x14ac:dyDescent="0.25">
      <c r="A37" s="6">
        <v>32</v>
      </c>
      <c r="B37" s="15"/>
      <c r="C37" s="8">
        <f>IF(B37="","",IFERROR(VLOOKUP(B37,'Çalışanlar'!$A$6:$B$65,2,FALSE),"Listede yok"))</f>
      </c>
      <c r="D37" s="20"/>
      <c r="E37" s="10"/>
      <c r="F37" s="21">
        <f>IF(D37="","",EDATE(D37,6))</f>
      </c>
      <c r="G37" s="10"/>
      <c r="H37" s="13"/>
      <c r="I37" s="11">
        <f>IF(B37="","",N(E37)-N(G37))</f>
      </c>
      <c r="J37" s="8">
        <f>IF(B37="","",IF(I37&lt;=0,"Kullanıldı",IF(F37="","Tarih girin",IF(TODAY()&gt;F37,"Süre geçti",IF(F37-TODAY()&lt;=30,"Son 30 gün","Açık")))))</f>
      </c>
    </row>
    <row r="38" spans="1:10" x14ac:dyDescent="0.25">
      <c r="A38" s="6">
        <v>33</v>
      </c>
      <c r="B38" s="15"/>
      <c r="C38" s="8">
        <f>IF(B38="","",IFERROR(VLOOKUP(B38,'Çalışanlar'!$A$6:$B$65,2,FALSE),"Listede yok"))</f>
      </c>
      <c r="D38" s="20"/>
      <c r="E38" s="10"/>
      <c r="F38" s="21">
        <f>IF(D38="","",EDATE(D38,6))</f>
      </c>
      <c r="G38" s="10"/>
      <c r="H38" s="13"/>
      <c r="I38" s="11">
        <f>IF(B38="","",N(E38)-N(G38))</f>
      </c>
      <c r="J38" s="8">
        <f>IF(B38="","",IF(I38&lt;=0,"Kullanıldı",IF(F38="","Tarih girin",IF(TODAY()&gt;F38,"Süre geçti",IF(F38-TODAY()&lt;=30,"Son 30 gün","Açık")))))</f>
      </c>
    </row>
    <row r="39" spans="1:10" x14ac:dyDescent="0.25">
      <c r="A39" s="6">
        <v>34</v>
      </c>
      <c r="B39" s="15"/>
      <c r="C39" s="8">
        <f>IF(B39="","",IFERROR(VLOOKUP(B39,'Çalışanlar'!$A$6:$B$65,2,FALSE),"Listede yok"))</f>
      </c>
      <c r="D39" s="20"/>
      <c r="E39" s="10"/>
      <c r="F39" s="21">
        <f>IF(D39="","",EDATE(D39,6))</f>
      </c>
      <c r="G39" s="10"/>
      <c r="H39" s="13"/>
      <c r="I39" s="11">
        <f>IF(B39="","",N(E39)-N(G39))</f>
      </c>
      <c r="J39" s="8">
        <f>IF(B39="","",IF(I39&lt;=0,"Kullanıldı",IF(F39="","Tarih girin",IF(TODAY()&gt;F39,"Süre geçti",IF(F39-TODAY()&lt;=30,"Son 30 gün","Açık")))))</f>
      </c>
    </row>
    <row r="40" spans="1:10" x14ac:dyDescent="0.25">
      <c r="A40" s="6">
        <v>35</v>
      </c>
      <c r="B40" s="15"/>
      <c r="C40" s="8">
        <f>IF(B40="","",IFERROR(VLOOKUP(B40,'Çalışanlar'!$A$6:$B$65,2,FALSE),"Listede yok"))</f>
      </c>
      <c r="D40" s="20"/>
      <c r="E40" s="10"/>
      <c r="F40" s="21">
        <f>IF(D40="","",EDATE(D40,6))</f>
      </c>
      <c r="G40" s="10"/>
      <c r="H40" s="13"/>
      <c r="I40" s="11">
        <f>IF(B40="","",N(E40)-N(G40))</f>
      </c>
      <c r="J40" s="8">
        <f>IF(B40="","",IF(I40&lt;=0,"Kullanıldı",IF(F40="","Tarih girin",IF(TODAY()&gt;F40,"Süre geçti",IF(F40-TODAY()&lt;=30,"Son 30 gün","Açık")))))</f>
      </c>
    </row>
    <row r="41" spans="1:10" x14ac:dyDescent="0.25">
      <c r="A41" s="6">
        <v>36</v>
      </c>
      <c r="B41" s="15"/>
      <c r="C41" s="8">
        <f>IF(B41="","",IFERROR(VLOOKUP(B41,'Çalışanlar'!$A$6:$B$65,2,FALSE),"Listede yok"))</f>
      </c>
      <c r="D41" s="20"/>
      <c r="E41" s="10"/>
      <c r="F41" s="21">
        <f>IF(D41="","",EDATE(D41,6))</f>
      </c>
      <c r="G41" s="10"/>
      <c r="H41" s="13"/>
      <c r="I41" s="11">
        <f>IF(B41="","",N(E41)-N(G41))</f>
      </c>
      <c r="J41" s="8">
        <f>IF(B41="","",IF(I41&lt;=0,"Kullanıldı",IF(F41="","Tarih girin",IF(TODAY()&gt;F41,"Süre geçti",IF(F41-TODAY()&lt;=30,"Son 30 gün","Açık")))))</f>
      </c>
    </row>
    <row r="42" spans="1:10" x14ac:dyDescent="0.25">
      <c r="A42" s="6">
        <v>37</v>
      </c>
      <c r="B42" s="15"/>
      <c r="C42" s="8">
        <f>IF(B42="","",IFERROR(VLOOKUP(B42,'Çalışanlar'!$A$6:$B$65,2,FALSE),"Listede yok"))</f>
      </c>
      <c r="D42" s="20"/>
      <c r="E42" s="10"/>
      <c r="F42" s="21">
        <f>IF(D42="","",EDATE(D42,6))</f>
      </c>
      <c r="G42" s="10"/>
      <c r="H42" s="13"/>
      <c r="I42" s="11">
        <f>IF(B42="","",N(E42)-N(G42))</f>
      </c>
      <c r="J42" s="8">
        <f>IF(B42="","",IF(I42&lt;=0,"Kullanıldı",IF(F42="","Tarih girin",IF(TODAY()&gt;F42,"Süre geçti",IF(F42-TODAY()&lt;=30,"Son 30 gün","Açık")))))</f>
      </c>
    </row>
    <row r="43" spans="1:10" x14ac:dyDescent="0.25">
      <c r="A43" s="6">
        <v>38</v>
      </c>
      <c r="B43" s="15"/>
      <c r="C43" s="8">
        <f>IF(B43="","",IFERROR(VLOOKUP(B43,'Çalışanlar'!$A$6:$B$65,2,FALSE),"Listede yok"))</f>
      </c>
      <c r="D43" s="20"/>
      <c r="E43" s="10"/>
      <c r="F43" s="21">
        <f>IF(D43="","",EDATE(D43,6))</f>
      </c>
      <c r="G43" s="10"/>
      <c r="H43" s="13"/>
      <c r="I43" s="11">
        <f>IF(B43="","",N(E43)-N(G43))</f>
      </c>
      <c r="J43" s="8">
        <f>IF(B43="","",IF(I43&lt;=0,"Kullanıldı",IF(F43="","Tarih girin",IF(TODAY()&gt;F43,"Süre geçti",IF(F43-TODAY()&lt;=30,"Son 30 gün","Açık")))))</f>
      </c>
    </row>
    <row r="44" spans="1:10" x14ac:dyDescent="0.25">
      <c r="A44" s="6">
        <v>39</v>
      </c>
      <c r="B44" s="15"/>
      <c r="C44" s="8">
        <f>IF(B44="","",IFERROR(VLOOKUP(B44,'Çalışanlar'!$A$6:$B$65,2,FALSE),"Listede yok"))</f>
      </c>
      <c r="D44" s="20"/>
      <c r="E44" s="10"/>
      <c r="F44" s="21">
        <f>IF(D44="","",EDATE(D44,6))</f>
      </c>
      <c r="G44" s="10"/>
      <c r="H44" s="13"/>
      <c r="I44" s="11">
        <f>IF(B44="","",N(E44)-N(G44))</f>
      </c>
      <c r="J44" s="8">
        <f>IF(B44="","",IF(I44&lt;=0,"Kullanıldı",IF(F44="","Tarih girin",IF(TODAY()&gt;F44,"Süre geçti",IF(F44-TODAY()&lt;=30,"Son 30 gün","Açık")))))</f>
      </c>
    </row>
    <row r="45" spans="1:10" x14ac:dyDescent="0.25">
      <c r="A45" s="6">
        <v>40</v>
      </c>
      <c r="B45" s="15"/>
      <c r="C45" s="8">
        <f>IF(B45="","",IFERROR(VLOOKUP(B45,'Çalışanlar'!$A$6:$B$65,2,FALSE),"Listede yok"))</f>
      </c>
      <c r="D45" s="20"/>
      <c r="E45" s="10"/>
      <c r="F45" s="21">
        <f>IF(D45="","",EDATE(D45,6))</f>
      </c>
      <c r="G45" s="10"/>
      <c r="H45" s="13"/>
      <c r="I45" s="11">
        <f>IF(B45="","",N(E45)-N(G45))</f>
      </c>
      <c r="J45" s="8">
        <f>IF(B45="","",IF(I45&lt;=0,"Kullanıldı",IF(F45="","Tarih girin",IF(TODAY()&gt;F45,"Süre geçti",IF(F45-TODAY()&lt;=30,"Son 30 gün","Açık")))))</f>
      </c>
    </row>
    <row r="46" spans="1:10" x14ac:dyDescent="0.25">
      <c r="A46" s="6">
        <v>41</v>
      </c>
      <c r="B46" s="15"/>
      <c r="C46" s="8">
        <f>IF(B46="","",IFERROR(VLOOKUP(B46,'Çalışanlar'!$A$6:$B$65,2,FALSE),"Listede yok"))</f>
      </c>
      <c r="D46" s="20"/>
      <c r="E46" s="10"/>
      <c r="F46" s="21">
        <f>IF(D46="","",EDATE(D46,6))</f>
      </c>
      <c r="G46" s="10"/>
      <c r="H46" s="13"/>
      <c r="I46" s="11">
        <f>IF(B46="","",N(E46)-N(G46))</f>
      </c>
      <c r="J46" s="8">
        <f>IF(B46="","",IF(I46&lt;=0,"Kullanıldı",IF(F46="","Tarih girin",IF(TODAY()&gt;F46,"Süre geçti",IF(F46-TODAY()&lt;=30,"Son 30 gün","Açık")))))</f>
      </c>
    </row>
    <row r="47" spans="1:10" x14ac:dyDescent="0.25">
      <c r="A47" s="6">
        <v>42</v>
      </c>
      <c r="B47" s="15"/>
      <c r="C47" s="8">
        <f>IF(B47="","",IFERROR(VLOOKUP(B47,'Çalışanlar'!$A$6:$B$65,2,FALSE),"Listede yok"))</f>
      </c>
      <c r="D47" s="20"/>
      <c r="E47" s="10"/>
      <c r="F47" s="21">
        <f>IF(D47="","",EDATE(D47,6))</f>
      </c>
      <c r="G47" s="10"/>
      <c r="H47" s="13"/>
      <c r="I47" s="11">
        <f>IF(B47="","",N(E47)-N(G47))</f>
      </c>
      <c r="J47" s="8">
        <f>IF(B47="","",IF(I47&lt;=0,"Kullanıldı",IF(F47="","Tarih girin",IF(TODAY()&gt;F47,"Süre geçti",IF(F47-TODAY()&lt;=30,"Son 30 gün","Açık")))))</f>
      </c>
    </row>
    <row r="48" spans="1:10" x14ac:dyDescent="0.25">
      <c r="A48" s="6">
        <v>43</v>
      </c>
      <c r="B48" s="15"/>
      <c r="C48" s="8">
        <f>IF(B48="","",IFERROR(VLOOKUP(B48,'Çalışanlar'!$A$6:$B$65,2,FALSE),"Listede yok"))</f>
      </c>
      <c r="D48" s="20"/>
      <c r="E48" s="10"/>
      <c r="F48" s="21">
        <f>IF(D48="","",EDATE(D48,6))</f>
      </c>
      <c r="G48" s="10"/>
      <c r="H48" s="13"/>
      <c r="I48" s="11">
        <f>IF(B48="","",N(E48)-N(G48))</f>
      </c>
      <c r="J48" s="8">
        <f>IF(B48="","",IF(I48&lt;=0,"Kullanıldı",IF(F48="","Tarih girin",IF(TODAY()&gt;F48,"Süre geçti",IF(F48-TODAY()&lt;=30,"Son 30 gün","Açık")))))</f>
      </c>
    </row>
    <row r="49" spans="1:10" x14ac:dyDescent="0.25">
      <c r="A49" s="6">
        <v>44</v>
      </c>
      <c r="B49" s="15"/>
      <c r="C49" s="8">
        <f>IF(B49="","",IFERROR(VLOOKUP(B49,'Çalışanlar'!$A$6:$B$65,2,FALSE),"Listede yok"))</f>
      </c>
      <c r="D49" s="20"/>
      <c r="E49" s="10"/>
      <c r="F49" s="21">
        <f>IF(D49="","",EDATE(D49,6))</f>
      </c>
      <c r="G49" s="10"/>
      <c r="H49" s="13"/>
      <c r="I49" s="11">
        <f>IF(B49="","",N(E49)-N(G49))</f>
      </c>
      <c r="J49" s="8">
        <f>IF(B49="","",IF(I49&lt;=0,"Kullanıldı",IF(F49="","Tarih girin",IF(TODAY()&gt;F49,"Süre geçti",IF(F49-TODAY()&lt;=30,"Son 30 gün","Açık")))))</f>
      </c>
    </row>
    <row r="50" spans="1:10" x14ac:dyDescent="0.25">
      <c r="A50" s="6">
        <v>45</v>
      </c>
      <c r="B50" s="15"/>
      <c r="C50" s="8">
        <f>IF(B50="","",IFERROR(VLOOKUP(B50,'Çalışanlar'!$A$6:$B$65,2,FALSE),"Listede yok"))</f>
      </c>
      <c r="D50" s="20"/>
      <c r="E50" s="10"/>
      <c r="F50" s="21">
        <f>IF(D50="","",EDATE(D50,6))</f>
      </c>
      <c r="G50" s="10"/>
      <c r="H50" s="13"/>
      <c r="I50" s="11">
        <f>IF(B50="","",N(E50)-N(G50))</f>
      </c>
      <c r="J50" s="8">
        <f>IF(B50="","",IF(I50&lt;=0,"Kullanıldı",IF(F50="","Tarih girin",IF(TODAY()&gt;F50,"Süre geçti",IF(F50-TODAY()&lt;=30,"Son 30 gün","Açık")))))</f>
      </c>
    </row>
    <row r="51" spans="1:10" x14ac:dyDescent="0.25">
      <c r="A51" s="6">
        <v>46</v>
      </c>
      <c r="B51" s="15"/>
      <c r="C51" s="8">
        <f>IF(B51="","",IFERROR(VLOOKUP(B51,'Çalışanlar'!$A$6:$B$65,2,FALSE),"Listede yok"))</f>
      </c>
      <c r="D51" s="20"/>
      <c r="E51" s="10"/>
      <c r="F51" s="21">
        <f>IF(D51="","",EDATE(D51,6))</f>
      </c>
      <c r="G51" s="10"/>
      <c r="H51" s="13"/>
      <c r="I51" s="11">
        <f>IF(B51="","",N(E51)-N(G51))</f>
      </c>
      <c r="J51" s="8">
        <f>IF(B51="","",IF(I51&lt;=0,"Kullanıldı",IF(F51="","Tarih girin",IF(TODAY()&gt;F51,"Süre geçti",IF(F51-TODAY()&lt;=30,"Son 30 gün","Açık")))))</f>
      </c>
    </row>
    <row r="52" spans="1:10" x14ac:dyDescent="0.25">
      <c r="A52" s="6">
        <v>47</v>
      </c>
      <c r="B52" s="15"/>
      <c r="C52" s="8">
        <f>IF(B52="","",IFERROR(VLOOKUP(B52,'Çalışanlar'!$A$6:$B$65,2,FALSE),"Listede yok"))</f>
      </c>
      <c r="D52" s="20"/>
      <c r="E52" s="10"/>
      <c r="F52" s="21">
        <f>IF(D52="","",EDATE(D52,6))</f>
      </c>
      <c r="G52" s="10"/>
      <c r="H52" s="13"/>
      <c r="I52" s="11">
        <f>IF(B52="","",N(E52)-N(G52))</f>
      </c>
      <c r="J52" s="8">
        <f>IF(B52="","",IF(I52&lt;=0,"Kullanıldı",IF(F52="","Tarih girin",IF(TODAY()&gt;F52,"Süre geçti",IF(F52-TODAY()&lt;=30,"Son 30 gün","Açık")))))</f>
      </c>
    </row>
    <row r="53" spans="1:10" x14ac:dyDescent="0.25">
      <c r="A53" s="6">
        <v>48</v>
      </c>
      <c r="B53" s="15"/>
      <c r="C53" s="8">
        <f>IF(B53="","",IFERROR(VLOOKUP(B53,'Çalışanlar'!$A$6:$B$65,2,FALSE),"Listede yok"))</f>
      </c>
      <c r="D53" s="20"/>
      <c r="E53" s="10"/>
      <c r="F53" s="21">
        <f>IF(D53="","",EDATE(D53,6))</f>
      </c>
      <c r="G53" s="10"/>
      <c r="H53" s="13"/>
      <c r="I53" s="11">
        <f>IF(B53="","",N(E53)-N(G53))</f>
      </c>
      <c r="J53" s="8">
        <f>IF(B53="","",IF(I53&lt;=0,"Kullanıldı",IF(F53="","Tarih girin",IF(TODAY()&gt;F53,"Süre geçti",IF(F53-TODAY()&lt;=30,"Son 30 gün","Açık")))))</f>
      </c>
    </row>
    <row r="54" spans="1:10" x14ac:dyDescent="0.25">
      <c r="A54" s="6">
        <v>49</v>
      </c>
      <c r="B54" s="15"/>
      <c r="C54" s="8">
        <f>IF(B54="","",IFERROR(VLOOKUP(B54,'Çalışanlar'!$A$6:$B$65,2,FALSE),"Listede yok"))</f>
      </c>
      <c r="D54" s="20"/>
      <c r="E54" s="10"/>
      <c r="F54" s="21">
        <f>IF(D54="","",EDATE(D54,6))</f>
      </c>
      <c r="G54" s="10"/>
      <c r="H54" s="13"/>
      <c r="I54" s="11">
        <f>IF(B54="","",N(E54)-N(G54))</f>
      </c>
      <c r="J54" s="8">
        <f>IF(B54="","",IF(I54&lt;=0,"Kullanıldı",IF(F54="","Tarih girin",IF(TODAY()&gt;F54,"Süre geçti",IF(F54-TODAY()&lt;=30,"Son 30 gün","Açık")))))</f>
      </c>
    </row>
    <row r="55" spans="1:10" x14ac:dyDescent="0.25">
      <c r="A55" s="6">
        <v>50</v>
      </c>
      <c r="B55" s="15"/>
      <c r="C55" s="8">
        <f>IF(B55="","",IFERROR(VLOOKUP(B55,'Çalışanlar'!$A$6:$B$65,2,FALSE),"Listede yok"))</f>
      </c>
      <c r="D55" s="20"/>
      <c r="E55" s="10"/>
      <c r="F55" s="21">
        <f>IF(D55="","",EDATE(D55,6))</f>
      </c>
      <c r="G55" s="10"/>
      <c r="H55" s="13"/>
      <c r="I55" s="11">
        <f>IF(B55="","",N(E55)-N(G55))</f>
      </c>
      <c r="J55" s="8">
        <f>IF(B55="","",IF(I55&lt;=0,"Kullanıldı",IF(F55="","Tarih girin",IF(TODAY()&gt;F55,"Süre geçti",IF(F55-TODAY()&lt;=30,"Son 30 gün","Açık")))))</f>
      </c>
    </row>
    <row r="56" spans="1:10" x14ac:dyDescent="0.25">
      <c r="A56" s="6">
        <v>51</v>
      </c>
      <c r="B56" s="15"/>
      <c r="C56" s="8">
        <f>IF(B56="","",IFERROR(VLOOKUP(B56,'Çalışanlar'!$A$6:$B$65,2,FALSE),"Listede yok"))</f>
      </c>
      <c r="D56" s="20"/>
      <c r="E56" s="10"/>
      <c r="F56" s="21">
        <f>IF(D56="","",EDATE(D56,6))</f>
      </c>
      <c r="G56" s="10"/>
      <c r="H56" s="13"/>
      <c r="I56" s="11">
        <f>IF(B56="","",N(E56)-N(G56))</f>
      </c>
      <c r="J56" s="8">
        <f>IF(B56="","",IF(I56&lt;=0,"Kullanıldı",IF(F56="","Tarih girin",IF(TODAY()&gt;F56,"Süre geçti",IF(F56-TODAY()&lt;=30,"Son 30 gün","Açık")))))</f>
      </c>
    </row>
    <row r="57" spans="1:10" x14ac:dyDescent="0.25">
      <c r="A57" s="6">
        <v>52</v>
      </c>
      <c r="B57" s="15"/>
      <c r="C57" s="8">
        <f>IF(B57="","",IFERROR(VLOOKUP(B57,'Çalışanlar'!$A$6:$B$65,2,FALSE),"Listede yok"))</f>
      </c>
      <c r="D57" s="20"/>
      <c r="E57" s="10"/>
      <c r="F57" s="21">
        <f>IF(D57="","",EDATE(D57,6))</f>
      </c>
      <c r="G57" s="10"/>
      <c r="H57" s="13"/>
      <c r="I57" s="11">
        <f>IF(B57="","",N(E57)-N(G57))</f>
      </c>
      <c r="J57" s="8">
        <f>IF(B57="","",IF(I57&lt;=0,"Kullanıldı",IF(F57="","Tarih girin",IF(TODAY()&gt;F57,"Süre geçti",IF(F57-TODAY()&lt;=30,"Son 30 gün","Açık")))))</f>
      </c>
    </row>
    <row r="58" spans="1:10" x14ac:dyDescent="0.25">
      <c r="A58" s="6">
        <v>53</v>
      </c>
      <c r="B58" s="15"/>
      <c r="C58" s="8">
        <f>IF(B58="","",IFERROR(VLOOKUP(B58,'Çalışanlar'!$A$6:$B$65,2,FALSE),"Listede yok"))</f>
      </c>
      <c r="D58" s="20"/>
      <c r="E58" s="10"/>
      <c r="F58" s="21">
        <f>IF(D58="","",EDATE(D58,6))</f>
      </c>
      <c r="G58" s="10"/>
      <c r="H58" s="13"/>
      <c r="I58" s="11">
        <f>IF(B58="","",N(E58)-N(G58))</f>
      </c>
      <c r="J58" s="8">
        <f>IF(B58="","",IF(I58&lt;=0,"Kullanıldı",IF(F58="","Tarih girin",IF(TODAY()&gt;F58,"Süre geçti",IF(F58-TODAY()&lt;=30,"Son 30 gün","Açık")))))</f>
      </c>
    </row>
    <row r="59" spans="1:10" x14ac:dyDescent="0.25">
      <c r="A59" s="6">
        <v>54</v>
      </c>
      <c r="B59" s="15"/>
      <c r="C59" s="8">
        <f>IF(B59="","",IFERROR(VLOOKUP(B59,'Çalışanlar'!$A$6:$B$65,2,FALSE),"Listede yok"))</f>
      </c>
      <c r="D59" s="20"/>
      <c r="E59" s="10"/>
      <c r="F59" s="21">
        <f>IF(D59="","",EDATE(D59,6))</f>
      </c>
      <c r="G59" s="10"/>
      <c r="H59" s="13"/>
      <c r="I59" s="11">
        <f>IF(B59="","",N(E59)-N(G59))</f>
      </c>
      <c r="J59" s="8">
        <f>IF(B59="","",IF(I59&lt;=0,"Kullanıldı",IF(F59="","Tarih girin",IF(TODAY()&gt;F59,"Süre geçti",IF(F59-TODAY()&lt;=30,"Son 30 gün","Açık")))))</f>
      </c>
    </row>
    <row r="60" spans="1:10" x14ac:dyDescent="0.25">
      <c r="A60" s="6">
        <v>55</v>
      </c>
      <c r="B60" s="15"/>
      <c r="C60" s="8">
        <f>IF(B60="","",IFERROR(VLOOKUP(B60,'Çalışanlar'!$A$6:$B$65,2,FALSE),"Listede yok"))</f>
      </c>
      <c r="D60" s="20"/>
      <c r="E60" s="10"/>
      <c r="F60" s="21">
        <f>IF(D60="","",EDATE(D60,6))</f>
      </c>
      <c r="G60" s="10"/>
      <c r="H60" s="13"/>
      <c r="I60" s="11">
        <f>IF(B60="","",N(E60)-N(G60))</f>
      </c>
      <c r="J60" s="8">
        <f>IF(B60="","",IF(I60&lt;=0,"Kullanıldı",IF(F60="","Tarih girin",IF(TODAY()&gt;F60,"Süre geçti",IF(F60-TODAY()&lt;=30,"Son 30 gün","Açık")))))</f>
      </c>
    </row>
    <row r="61" spans="1:10" x14ac:dyDescent="0.25">
      <c r="A61" s="6">
        <v>56</v>
      </c>
      <c r="B61" s="15"/>
      <c r="C61" s="8">
        <f>IF(B61="","",IFERROR(VLOOKUP(B61,'Çalışanlar'!$A$6:$B$65,2,FALSE),"Listede yok"))</f>
      </c>
      <c r="D61" s="20"/>
      <c r="E61" s="10"/>
      <c r="F61" s="21">
        <f>IF(D61="","",EDATE(D61,6))</f>
      </c>
      <c r="G61" s="10"/>
      <c r="H61" s="13"/>
      <c r="I61" s="11">
        <f>IF(B61="","",N(E61)-N(G61))</f>
      </c>
      <c r="J61" s="8">
        <f>IF(B61="","",IF(I61&lt;=0,"Kullanıldı",IF(F61="","Tarih girin",IF(TODAY()&gt;F61,"Süre geçti",IF(F61-TODAY()&lt;=30,"Son 30 gün","Açık")))))</f>
      </c>
    </row>
    <row r="62" spans="1:10" x14ac:dyDescent="0.25">
      <c r="A62" s="6">
        <v>57</v>
      </c>
      <c r="B62" s="15"/>
      <c r="C62" s="8">
        <f>IF(B62="","",IFERROR(VLOOKUP(B62,'Çalışanlar'!$A$6:$B$65,2,FALSE),"Listede yok"))</f>
      </c>
      <c r="D62" s="20"/>
      <c r="E62" s="10"/>
      <c r="F62" s="21">
        <f>IF(D62="","",EDATE(D62,6))</f>
      </c>
      <c r="G62" s="10"/>
      <c r="H62" s="13"/>
      <c r="I62" s="11">
        <f>IF(B62="","",N(E62)-N(G62))</f>
      </c>
      <c r="J62" s="8">
        <f>IF(B62="","",IF(I62&lt;=0,"Kullanıldı",IF(F62="","Tarih girin",IF(TODAY()&gt;F62,"Süre geçti",IF(F62-TODAY()&lt;=30,"Son 30 gün","Açık")))))</f>
      </c>
    </row>
    <row r="63" spans="1:10" x14ac:dyDescent="0.25">
      <c r="A63" s="6">
        <v>58</v>
      </c>
      <c r="B63" s="15"/>
      <c r="C63" s="8">
        <f>IF(B63="","",IFERROR(VLOOKUP(B63,'Çalışanlar'!$A$6:$B$65,2,FALSE),"Listede yok"))</f>
      </c>
      <c r="D63" s="20"/>
      <c r="E63" s="10"/>
      <c r="F63" s="21">
        <f>IF(D63="","",EDATE(D63,6))</f>
      </c>
      <c r="G63" s="10"/>
      <c r="H63" s="13"/>
      <c r="I63" s="11">
        <f>IF(B63="","",N(E63)-N(G63))</f>
      </c>
      <c r="J63" s="8">
        <f>IF(B63="","",IF(I63&lt;=0,"Kullanıldı",IF(F63="","Tarih girin",IF(TODAY()&gt;F63,"Süre geçti",IF(F63-TODAY()&lt;=30,"Son 30 gün","Açık")))))</f>
      </c>
    </row>
    <row r="64" spans="1:10" x14ac:dyDescent="0.25">
      <c r="A64" s="6">
        <v>59</v>
      </c>
      <c r="B64" s="15"/>
      <c r="C64" s="8">
        <f>IF(B64="","",IFERROR(VLOOKUP(B64,'Çalışanlar'!$A$6:$B$65,2,FALSE),"Listede yok"))</f>
      </c>
      <c r="D64" s="20"/>
      <c r="E64" s="10"/>
      <c r="F64" s="21">
        <f>IF(D64="","",EDATE(D64,6))</f>
      </c>
      <c r="G64" s="10"/>
      <c r="H64" s="13"/>
      <c r="I64" s="11">
        <f>IF(B64="","",N(E64)-N(G64))</f>
      </c>
      <c r="J64" s="8">
        <f>IF(B64="","",IF(I64&lt;=0,"Kullanıldı",IF(F64="","Tarih girin",IF(TODAY()&gt;F64,"Süre geçti",IF(F64-TODAY()&lt;=30,"Son 30 gün","Açık")))))</f>
      </c>
    </row>
    <row r="65" spans="1:10" x14ac:dyDescent="0.25">
      <c r="A65" s="6">
        <v>60</v>
      </c>
      <c r="B65" s="15"/>
      <c r="C65" s="8">
        <f>IF(B65="","",IFERROR(VLOOKUP(B65,'Çalışanlar'!$A$6:$B$65,2,FALSE),"Listede yok"))</f>
      </c>
      <c r="D65" s="20"/>
      <c r="E65" s="10"/>
      <c r="F65" s="21">
        <f>IF(D65="","",EDATE(D65,6))</f>
      </c>
      <c r="G65" s="10"/>
      <c r="H65" s="13"/>
      <c r="I65" s="11">
        <f>IF(B65="","",N(E65)-N(G65))</f>
      </c>
      <c r="J65" s="8">
        <f>IF(B65="","",IF(I65&lt;=0,"Kullanıldı",IF(F65="","Tarih girin",IF(TODAY()&gt;F65,"Süre geçti",IF(F65-TODAY()&lt;=30,"Son 30 gün","Açık")))))</f>
      </c>
    </row>
  </sheetData>
  <autoFilter ref="A5:J5"/>
  <conditionalFormatting sqref="J6:J65">
    <cfRule type="cellIs" dxfId="18" priority="1" operator="equal">
      <formula>"Süre geçti"</formula>
    </cfRule>
  </conditionalFormatting>
  <conditionalFormatting sqref="J6:J65">
    <cfRule type="cellIs" dxfId="19" priority="1" operator="equal">
      <formula>"Son 30 gün"</formula>
    </cfRule>
  </conditionalFormatting>
  <conditionalFormatting sqref="J6:J65">
    <cfRule type="cellIs" dxfId="20" priority="1" operator="equal">
      <formula>"Kullanıldı"</formula>
    </cfRule>
  </conditionalFormatting>
  <dataValidations count="2">
    <dataValidation type="date" operator="greaterThan" allowBlank="1" showErrorMessage="1" error="Geçerli bir tarih girin (GG.AA.YYYY)." sqref="D10:D65">
      <formula1>18264</formula1>
    </dataValidation>
    <dataValidation type="date" operator="greaterThan" allowBlank="1" showErrorMessage="1" error="Geçerli bir tarih girin (GG.AA.YYYY)." sqref="D6:D6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98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99</v>
      </c>
    </row>
    <row r="6" ht="20" customHeight="1" spans="2:4" x14ac:dyDescent="0.25">
      <c r="B6" s="23" t="s">
        <v>100</v>
      </c>
      <c r="C6" s="24" t="s">
        <v>101</v>
      </c>
    </row>
    <row r="7" ht="20" customHeight="1" spans="2:4" x14ac:dyDescent="0.25">
      <c r="B7" s="23" t="s">
        <v>102</v>
      </c>
      <c r="C7" s="25">
        <v>10</v>
      </c>
      <c r="D7" s="26" t="s">
        <v>103</v>
      </c>
    </row>
    <row r="8" ht="20" customHeight="1" spans="2:4" x14ac:dyDescent="0.25">
      <c r="B8" s="23" t="s">
        <v>104</v>
      </c>
      <c r="C8" s="25">
        <v>240</v>
      </c>
      <c r="D8" s="26" t="s">
        <v>105</v>
      </c>
    </row>
    <row r="9" ht="20" customHeight="1" spans="2:4" x14ac:dyDescent="0.25">
      <c r="B9" s="23" t="s">
        <v>106</v>
      </c>
      <c r="C9" s="25">
        <v>270</v>
      </c>
      <c r="D9" s="26" t="s">
        <v>107</v>
      </c>
    </row>
    <row r="10" ht="24" customHeight="1" spans="2:2" x14ac:dyDescent="0.25">
      <c r="B10" s="22" t="s">
        <v>108</v>
      </c>
    </row>
    <row r="11" ht="20" customHeight="1" spans="2:4" x14ac:dyDescent="0.25">
      <c r="B11" s="23" t="s">
        <v>109</v>
      </c>
      <c r="C11" s="27">
        <f>COUNTA('Aylık Takip'!$B$6:$B$65)</f>
      </c>
    </row>
    <row r="12" ht="20" customHeight="1" spans="2:4" x14ac:dyDescent="0.25">
      <c r="B12" s="23" t="s">
        <v>110</v>
      </c>
      <c r="C12" s="28">
        <f>SUM('Aylık Takip'!$AK$6:$AK$65)</f>
      </c>
    </row>
    <row r="13" ht="20" customHeight="1" spans="2:4" x14ac:dyDescent="0.25">
      <c r="B13" s="23" t="s">
        <v>111</v>
      </c>
      <c r="C13" s="28">
        <f>SUM('Aylık Takip'!$AM$6:$AM$65)</f>
      </c>
    </row>
    <row r="14" ht="20" customHeight="1" spans="2:4" x14ac:dyDescent="0.25">
      <c r="B14" s="23" t="s">
        <v>112</v>
      </c>
      <c r="C14" s="28">
        <f>SUM('Aylık Takip'!$AL$6:$AL$65)</f>
      </c>
    </row>
    <row r="15" ht="20" customHeight="1" spans="2:4" x14ac:dyDescent="0.25">
      <c r="B15" s="23" t="s">
        <v>113</v>
      </c>
      <c r="C15" s="28">
        <f>SUM('Aylık Takip'!$AP$6:$AP$65)</f>
      </c>
      <c r="D15" s="26" t="s">
        <v>114</v>
      </c>
    </row>
    <row r="16" ht="20" customHeight="1" spans="2:4" x14ac:dyDescent="0.25">
      <c r="B16" s="23" t="s">
        <v>115</v>
      </c>
      <c r="C16" s="28">
        <f>SUM('Aylık Takip'!$AQ$6:$AQ$65)</f>
      </c>
      <c r="D16" s="26" t="s">
        <v>114</v>
      </c>
    </row>
    <row r="17" ht="20" customHeight="1" spans="2:4" x14ac:dyDescent="0.25">
      <c r="B17" s="23" t="s">
        <v>116</v>
      </c>
      <c r="C17" s="28">
        <f>SUM('Aylık Takip'!$AR$6:$AR$65)</f>
      </c>
      <c r="D17" s="26" t="s">
        <v>117</v>
      </c>
    </row>
    <row r="18" ht="24" customHeight="1" spans="2:2" x14ac:dyDescent="0.25">
      <c r="B18" s="22" t="s">
        <v>118</v>
      </c>
    </row>
    <row r="19" ht="20" customHeight="1" spans="2:4" x14ac:dyDescent="0.25">
      <c r="B19" s="23" t="s">
        <v>119</v>
      </c>
      <c r="C19" s="27">
        <f>COUNTIF('Aylık Takip'!$AV$6:$AV$65,"Yıllık onay yok!")</f>
      </c>
      <c r="D19" s="26" t="s">
        <v>120</v>
      </c>
    </row>
    <row r="20" ht="20" customHeight="1" spans="2:4" x14ac:dyDescent="0.25">
      <c r="B20" s="23" t="s">
        <v>121</v>
      </c>
      <c r="C20" s="27">
        <f>COUNTIF('Aylık Takip'!$AV$6:$AV$65,"Engel kontrol!")</f>
      </c>
      <c r="D20" s="26" t="s">
        <v>120</v>
      </c>
    </row>
    <row r="21" ht="20" customHeight="1" spans="2:4" x14ac:dyDescent="0.25">
      <c r="B21" s="23" t="s">
        <v>122</v>
      </c>
      <c r="C21" s="27">
        <f>COUNTIF('Aylık Takip'!$AV$6:$AV$65,"Onay eksik")</f>
      </c>
    </row>
    <row r="22" ht="20" customHeight="1" spans="2:4" x14ac:dyDescent="0.25">
      <c r="B22" s="23" t="s">
        <v>123</v>
      </c>
      <c r="C22" s="27">
        <f>COUNTIF('Yıllık Takip'!$Q$6:$Q$65,"Sınır aşıldı")</f>
      </c>
      <c r="D22" s="26" t="s">
        <v>120</v>
      </c>
    </row>
    <row r="23" ht="20" customHeight="1" spans="2:4" x14ac:dyDescent="0.25">
      <c r="B23" s="23" t="s">
        <v>124</v>
      </c>
      <c r="C23" s="27">
        <f>COUNTIF('Yıllık Takip'!$Q$6:$Q$65,"Sınıra yaklaştı")</f>
      </c>
      <c r="D23" s="26" t="s">
        <v>125</v>
      </c>
    </row>
    <row r="24" ht="20" customHeight="1" spans="2:4" x14ac:dyDescent="0.25">
      <c r="B24" s="23" t="s">
        <v>126</v>
      </c>
      <c r="C24" s="27">
        <f>COUNTIF('Serbest Zaman'!$J$6:$J$65,"Süre geçti")</f>
      </c>
      <c r="D24" s="26" t="s">
        <v>127</v>
      </c>
    </row>
    <row r="25" ht="20" customHeight="1" spans="2:4" x14ac:dyDescent="0.25">
      <c r="B25" s="23" t="s">
        <v>128</v>
      </c>
      <c r="C25" s="27">
        <f>COUNTIF('Serbest Zaman'!$J$6:$J$65,"Son 30 gün")</f>
      </c>
    </row>
    <row r="26" ht="24" customHeight="1" spans="2:2" x14ac:dyDescent="0.25">
      <c r="B26" s="22" t="s">
        <v>129</v>
      </c>
    </row>
    <row r="27" ht="20" customHeight="1" spans="2:4" x14ac:dyDescent="0.25">
      <c r="B27" s="23" t="s">
        <v>130</v>
      </c>
      <c r="C27" s="24" t="s">
        <v>131</v>
      </c>
    </row>
    <row r="28" ht="20" customHeight="1" spans="2:4" x14ac:dyDescent="0.25">
      <c r="B28" s="23" t="s">
        <v>132</v>
      </c>
      <c r="C28" s="24" t="s">
        <v>131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133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9" t="s">
        <v>134</v>
      </c>
    </row>
    <row r="7" ht="22" customHeight="1" spans="2:2" x14ac:dyDescent="0.25">
      <c r="B7" s="30" t="s">
        <v>135</v>
      </c>
    </row>
    <row r="8" ht="45" customHeight="1" spans="2:2" x14ac:dyDescent="0.25">
      <c r="B8" s="29" t="s">
        <v>136</v>
      </c>
    </row>
    <row r="9" ht="30" customHeight="1" spans="2:2" x14ac:dyDescent="0.25">
      <c r="B9" s="29" t="s">
        <v>137</v>
      </c>
    </row>
    <row r="10" ht="45" customHeight="1" spans="2:2" x14ac:dyDescent="0.25">
      <c r="B10" s="29" t="s">
        <v>138</v>
      </c>
    </row>
    <row r="11" ht="45" customHeight="1" spans="2:2" x14ac:dyDescent="0.25">
      <c r="B11" s="29" t="s">
        <v>139</v>
      </c>
    </row>
    <row r="12" ht="45" customHeight="1" spans="2:2" x14ac:dyDescent="0.25">
      <c r="B12" s="29" t="s">
        <v>140</v>
      </c>
    </row>
    <row r="13" ht="45" customHeight="1" spans="2:2" x14ac:dyDescent="0.25">
      <c r="B13" s="29" t="s">
        <v>141</v>
      </c>
    </row>
    <row r="14" ht="30" customHeight="1" spans="2:2" x14ac:dyDescent="0.25">
      <c r="B14" s="29" t="s">
        <v>142</v>
      </c>
    </row>
    <row r="15" ht="45" customHeight="1" spans="2:2" x14ac:dyDescent="0.25">
      <c r="B15" s="29" t="s">
        <v>143</v>
      </c>
    </row>
    <row r="16" ht="30" customHeight="1" spans="2:2" x14ac:dyDescent="0.25">
      <c r="B16" s="29" t="s">
        <v>144</v>
      </c>
    </row>
    <row r="17" ht="30" customHeight="1" spans="2:2" x14ac:dyDescent="0.25">
      <c r="B17" s="29" t="s">
        <v>145</v>
      </c>
    </row>
    <row r="18" ht="8" customHeight="1" spans="2:2" x14ac:dyDescent="0.25">
      <c r="B18" s="29" t="s">
        <v>146</v>
      </c>
    </row>
    <row r="19" ht="30" customHeight="1" spans="2:2" x14ac:dyDescent="0.25">
      <c r="B19" s="31" t="s">
        <v>147</v>
      </c>
    </row>
    <row r="21" ht="20" customHeight="1" spans="2:2" x14ac:dyDescent="0.25">
      <c r="B21" s="32" t="s">
        <v>148</v>
      </c>
    </row>
    <row r="22" ht="30" customHeight="1" spans="2:2" x14ac:dyDescent="0.25">
      <c r="B22" s="29" t="s">
        <v>149</v>
      </c>
    </row>
    <row r="24" ht="18" customHeight="1" spans="2:2" x14ac:dyDescent="0.25">
      <c r="B24" s="33" t="s">
        <v>150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Aylık Takip</vt:lpstr>
      <vt:lpstr>Çalışanlar</vt:lpstr>
      <vt:lpstr>Yıllık Takip</vt:lpstr>
      <vt:lpstr>Serbest Zaman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Fazla Mesai Takip Çizelgesi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