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Devamsızlık Kayıtları" state="visible" r:id="rId4"/>
    <sheet sheetId="2" name="Çalışan Özeti" state="visible" r:id="rId5"/>
    <sheet sheetId="3" name="Devamsızlık Türleri" state="visible" r:id="rId6"/>
    <sheet sheetId="4" name="Özet" state="visible" r:id="rId7"/>
    <sheet sheetId="5" name="Nasıl Kullanılır" state="visible" r:id="rId8"/>
  </sheets>
  <definedNames>
    <definedName name="_xlnm.Print_Titles" localSheetId="0">'Devamsızlık Kayıtları'!$5:$5</definedName>
    <definedName name="_xlnm.Print_Titles" localSheetId="1">'Çalışan Özeti'!$5:$5</definedName>
    <definedName name="_xlnm.Print_Titles" localSheetId="2">'Devamsızlık Türleri'!$5:$5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I5" authorId="0">
      <text>
        <r>
          <t>İsteğe bağlı: Cumartesi çalışma, yarım gün veya resmî tatil nedeniyle farklıysa gerçek kayıp gün sayısını yazın</t>
        </r>
      </text>
    </comment>
    <comment ref="N5" authorId="0">
      <text>
        <r>
          <t>Sağlık raporlarında tanı bilgisi yazmayın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5" authorId="0">
      <text>
        <r>
          <t>Takip dönemindeki planlı çalışma günü (yıllık izin vb. hariç)</t>
        </r>
      </text>
    </comment>
  </commentList>
</comments>
</file>

<file path=xl/sharedStrings.xml><?xml version="1.0" encoding="utf-8"?>
<sst xmlns="http://schemas.openxmlformats.org/spreadsheetml/2006/main" count="173" uniqueCount="114">
  <si>
    <t>Devamsızlık Takip Tablosu</t>
  </si>
  <si>
    <t>Şirket: [Şirket Unvanı]  ·  Dönem: [Başlangıç – Bitiş]  ·  Hazırlayan: [Ad Soyad]</t>
  </si>
  <si>
    <t>ikpartner.com  ·  Ücretsiz İK şablonu  ·  0538 949 22 87</t>
  </si>
  <si>
    <t>Sıra</t>
  </si>
  <si>
    <t>Sicil No</t>
  </si>
  <si>
    <t>Ad Soyad</t>
  </si>
  <si>
    <t>Departman</t>
  </si>
  <si>
    <t>Başlangıç Tarihi</t>
  </si>
  <si>
    <t>Bitiş Tarihi</t>
  </si>
  <si>
    <t>Devamsızlık Türü</t>
  </si>
  <si>
    <t>İş Günü (Pzt–Cum)</t>
  </si>
  <si>
    <t>Gün Düzeltme</t>
  </si>
  <si>
    <t>Kayıp Gün</t>
  </si>
  <si>
    <t>Plan Dışı</t>
  </si>
  <si>
    <t>Bradford'a Dahil</t>
  </si>
  <si>
    <t>Belge</t>
  </si>
  <si>
    <t>Açıklama</t>
  </si>
  <si>
    <t>1001</t>
  </si>
  <si>
    <t>Hastalık (rapor)</t>
  </si>
  <si>
    <t>Hekim raporu</t>
  </si>
  <si>
    <t>Mazeretsiz devamsızlık</t>
  </si>
  <si>
    <t>Tutanak</t>
  </si>
  <si>
    <t>Tutanak ve savunma talebi dosyada</t>
  </si>
  <si>
    <t>1002</t>
  </si>
  <si>
    <t>1003</t>
  </si>
  <si>
    <t>Mazeret izni (yasal)</t>
  </si>
  <si>
    <t>Dilekçe / form</t>
  </si>
  <si>
    <t>Evlenme izni</t>
  </si>
  <si>
    <t>Yıllık izin</t>
  </si>
  <si>
    <t>Planlanan İş Günü</t>
  </si>
  <si>
    <t>Olay Sayısı (S)</t>
  </si>
  <si>
    <t>Bradford Günü (D)</t>
  </si>
  <si>
    <t>Plan Dışı Kayıp Gün</t>
  </si>
  <si>
    <t>Tüm Kayıtlı Gün</t>
  </si>
  <si>
    <t>Bradford Puanı (S²×D)</t>
  </si>
  <si>
    <t>Devamsızlık Oranı</t>
  </si>
  <si>
    <t>Değerlendirme</t>
  </si>
  <si>
    <t>Görüşme Tarihi / Not</t>
  </si>
  <si>
    <t>Örnek Çalışan A</t>
  </si>
  <si>
    <t>Üretim</t>
  </si>
  <si>
    <t>Örnek Çalışan B</t>
  </si>
  <si>
    <t>Satış</t>
  </si>
  <si>
    <t>Örnek Çalışan C</t>
  </si>
  <si>
    <t>Depo</t>
  </si>
  <si>
    <t>TOPLAM</t>
  </si>
  <si>
    <t>Beklenen Belge</t>
  </si>
  <si>
    <t>Hekim raporuyla belgelenen hastalık yokluğu</t>
  </si>
  <si>
    <t>Evet</t>
  </si>
  <si>
    <t>Hekim raporu (tanı bilgisi istenmez)</t>
  </si>
  <si>
    <t>Bildirim ve geçerli mazeret olmaksızın işe gelmeme</t>
  </si>
  <si>
    <t>Devamsızlık tutanağı, savunma talebi</t>
  </si>
  <si>
    <t>Geç gelme / erken çıkma</t>
  </si>
  <si>
    <t>Gün içindeki kısmi yokluk; kesirli gün olarak girilebilir</t>
  </si>
  <si>
    <t>Hayır</t>
  </si>
  <si>
    <t>Tutanak veya giriş-çıkış kaydı</t>
  </si>
  <si>
    <t>Evlenme, ölüm, evlat edinme gibi kanuni ücretli mazeret izinleri</t>
  </si>
  <si>
    <t>Dilekçe ve ilgili belge</t>
  </si>
  <si>
    <t>Ücretsiz izin</t>
  </si>
  <si>
    <t>Çalışanın talebi ve işverenin onayıyla kullanılan ücretsiz izin</t>
  </si>
  <si>
    <t>Yazılı talep ve onay</t>
  </si>
  <si>
    <t>Planlı yıllık ücretli izin (kayıt amaçlı; orana dahil edilmez)</t>
  </si>
  <si>
    <t>İzin talep formu</t>
  </si>
  <si>
    <t>İş kazası istirahati</t>
  </si>
  <si>
    <t>İş kazası sonrası hekim raporuyla verilen istirahat</t>
  </si>
  <si>
    <t>Hekim raporu, iş kazası kaydı</t>
  </si>
  <si>
    <t>Refakat / çocuk tedavisi</t>
  </si>
  <si>
    <t>Mevzuat veya şirket politikasından doğan refakat izinleri</t>
  </si>
  <si>
    <t>Diğer</t>
  </si>
  <si>
    <t>Diğer yokluklar; açıklama sütununda belirtin</t>
  </si>
  <si>
    <t>Duruma göre</t>
  </si>
  <si>
    <t>Devamsızlık Takip — Özet</t>
  </si>
  <si>
    <t>Dönem Bilgisi</t>
  </si>
  <si>
    <t>Takip dönemi</t>
  </si>
  <si>
    <t>[Dönem]</t>
  </si>
  <si>
    <t>Kayıtlı çalışan sayısı</t>
  </si>
  <si>
    <t>Toplam devamsızlık kaydı</t>
  </si>
  <si>
    <t>Genel Göstergeler</t>
  </si>
  <si>
    <t>Toplam plan dışı kayıp gün</t>
  </si>
  <si>
    <t>Toplam planlanan iş günü</t>
  </si>
  <si>
    <t>Genel devamsızlık oranı</t>
  </si>
  <si>
    <t>Plan dışı kayıp gün / planlanan iş günü</t>
  </si>
  <si>
    <t>Ortalama Bradford puanı</t>
  </si>
  <si>
    <t>S² × D; S = olay sayısı, D = toplam gün</t>
  </si>
  <si>
    <t>En yüksek Bradford puanı</t>
  </si>
  <si>
    <t>Bradford Eşikleri (şirket politikası)</t>
  </si>
  <si>
    <t>İzleme eşiği (puan)</t>
  </si>
  <si>
    <t>Şirket politikanıza göre girin</t>
  </si>
  <si>
    <t>Görüşme eşiği (puan)</t>
  </si>
  <si>
    <t>İzleme eşiğinden büyük olmalı</t>
  </si>
  <si>
    <t>'İzle' durumundaki çalışan</t>
  </si>
  <si>
    <t>'Görüşme planla' durumundaki çalışan</t>
  </si>
  <si>
    <t>Türlere Göre Kayıp Gün</t>
  </si>
  <si>
    <t>Tutanak ve savunma süreci kontrol edilmeli</t>
  </si>
  <si>
    <t>Onay</t>
  </si>
  <si>
    <t>Hazırlayan (İK)</t>
  </si>
  <si>
    <t>[Ad Soyad]</t>
  </si>
  <si>
    <t>Onaylayan</t>
  </si>
  <si>
    <t>Nasıl Kullanılır?</t>
  </si>
  <si>
    <t>Çalışanların devamsızlık kayıtlarını tür, tarih ve belgeyle birlikte tutan; kişi başı kayıp gün, plan dışı devamsızlık oranı ve Bradford faktörünü (S² × D) otomatik hesaplayan devamsızlık takip tablosu.</t>
  </si>
  <si>
    <t>Kullanım adımları</t>
  </si>
  <si>
    <t>1. Önce Çalışan Özeti sayfasına çalışanları girin: sicil no, ad soyad, departman ve takip dönemindeki planlanan iş günü sayısı (dönemdeki toplam iş günü eksi yıllık izin vb. planlı yokluklar).</t>
  </si>
  <si>
    <t>2. Devamsızlık Kayıtları sayfasına her devamsızlık olayını ayrı satır olarak girin: sicil no, başlangıç ve bitiş tarihi, devamsızlık türü ve belge. Ad soyad ve departman sicil numarasından otomatik gelir; 'Listede yok' görünüyorsa sicil numarasını kontrol edin.</t>
  </si>
  <si>
    <t>3. İş günü sütunu Pazartesi–Cuma arasındaki günleri sayar. Cumartesi çalışılan işyerlerinde, yarım günlük yokluklarda veya resmî tatile denk gelen günlerde doğru gün sayısını 'Gün Düzeltme' sütununa yazın; bu değer otomatik sayının yerine geçer.</t>
  </si>
  <si>
    <t>4. Ardışık günlerden oluşan bir yokluk tek olay olarak tek satıra girilir. Bradford faktörü olay sayısını (S) karesiyle hesaba kattığı için aynı yokluğu birden fazla satıra bölmeyin.</t>
  </si>
  <si>
    <t>5. Devamsızlık Türleri sayfasında her türün 'Plan Dışı' ve 'Bradford'a Dahil' ayarı yapılmıştır; şirket politikanıza göre Evet/Hayır seçimini değiştirebilirsiniz. Tür adlarını değiştirirseniz kayıt sayfasındaki açılır listeyle uyumlu olmasına dikkat edin.</t>
  </si>
  <si>
    <t>6. Özet sayfasında izleme ve görüşme eşiklerini şirket politikanıza göre girin; Çalışan Özeti'ndeki Değerlendirme sütunu buna göre 'Normal', 'İzle' veya 'Görüşme planla' gösterir.</t>
  </si>
  <si>
    <t>7. Bradford puanı tek başına disiplin veya fesih gerekçesi değildir; yalnızca görüşme ihtiyacını gösteren bir erken uyarı aracıdır. Rapor ve iş kazası istirahatleri, yasal mazeret izinleri ayrıca değerlendirilmelidir.</t>
  </si>
  <si>
    <t>8. Sağlık raporlarındaki tanı bilgisi özel nitelikli kişisel veridir; bu tabloya tanı yazmayın, yalnızca tarih ve belge türünü kaydedin. Dosyaya erişimi yetkili İK kullanıcılarıyla sınırlayın.</t>
  </si>
  <si>
    <t>9. İtalik satırlar örnek veridir; kendi verinizi girmeden önce silin.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</si>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</sst>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%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b/>
      <color rgb="FF0E2849"/>
      <sz val="11"/>
      <name val="Calibri"/>
    </font>
    <font>
      <i/>
      <color rgb="FF5A6B82"/>
      <sz val="9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3" borderId="2" xfId="0" applyFont="1" applyFill="1" applyBorder="1"/>
    <xf numFmtId="16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7" fillId="3" borderId="2" xfId="0" applyNumberFormat="1" applyFont="1" applyFill="1" applyBorder="1"/>
    <xf numFmtId="4" fontId="8" fillId="0" borderId="2" xfId="0" applyNumberFormat="1" applyFont="1" applyBorder="1"/>
    <xf numFmtId="4" fontId="7" fillId="3" borderId="2" xfId="0" applyNumberFormat="1" applyFont="1" applyFill="1" applyBorder="1"/>
    <xf numFmtId="0" fontId="8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8" fillId="0" borderId="2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3" fontId="6" fillId="0" borderId="2" xfId="0" applyNumberFormat="1" applyFont="1" applyBorder="1"/>
    <xf numFmtId="165" fontId="7" fillId="3" borderId="2" xfId="0" applyNumberFormat="1" applyFont="1" applyFill="1" applyBorder="1"/>
    <xf numFmtId="3" fontId="8" fillId="0" borderId="2" xfId="0" applyNumberFormat="1" applyFont="1" applyBorder="1"/>
    <xf numFmtId="0" fontId="9" fillId="4" borderId="3" xfId="0" applyFont="1" applyFill="1" applyBorder="1"/>
    <xf numFmtId="3" fontId="9" fillId="4" borderId="3" xfId="0" applyNumberFormat="1" applyFont="1" applyFill="1" applyBorder="1"/>
    <xf numFmtId="4" fontId="9" fillId="4" borderId="3" xfId="0" applyNumberFormat="1" applyFont="1" applyFill="1" applyBorder="1"/>
    <xf numFmtId="165" fontId="9" fillId="4" borderId="3" xfId="0" applyNumberFormat="1" applyFont="1" applyFill="1" applyBorder="1"/>
    <xf numFmtId="0" fontId="10" fillId="0" borderId="0" xfId="0" applyFont="1"/>
    <xf numFmtId="0" fontId="9" fillId="3" borderId="2" xfId="0" applyFont="1" applyFill="1" applyBorder="1"/>
    <xf numFmtId="0" fontId="11" fillId="5" borderId="2" xfId="0" applyFont="1" applyFill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4" fontId="12" fillId="0" borderId="2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0" fontId="13" fillId="0" borderId="0" xfId="0" applyFont="1"/>
    <xf numFmtId="3" fontId="11" fillId="5" borderId="2" xfId="0" applyNumberFormat="1" applyFont="1" applyFill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6"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E3F6F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15000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36000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5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3" max="3" width="22" customWidth="1"/>
    <col min="4" max="4" width="15" customWidth="1"/>
    <col min="5" max="6" width="13" customWidth="1"/>
    <col min="7" max="7" width="22" customWidth="1"/>
    <col min="11" max="11" width="8" customWidth="1"/>
    <col min="13" max="13" width="14" customWidth="1"/>
    <col min="14" max="14" width="28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ht="30" customHeight="1" spans="1:14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x14ac:dyDescent="0.25">
      <c r="A6" s="6">
        <v>1</v>
      </c>
      <c r="B6" s="7" t="s">
        <v>17</v>
      </c>
      <c r="C6" s="8">
        <f>IF(B6="","",IFERROR(VLOOKUP(B6,'Çalışan Özeti'!$A$6:$C$45,2,FALSE),"Listede yok"))</f>
      </c>
      <c r="D6" s="8">
        <f>IF(B6="","",IFERROR(VLOOKUP(B6,'Çalışan Özeti'!$A$6:$C$45,3,FALSE),""))</f>
      </c>
      <c r="E6" s="9">
        <v>46034</v>
      </c>
      <c r="F6" s="9">
        <v>46035</v>
      </c>
      <c r="G6" s="10" t="s">
        <v>18</v>
      </c>
      <c r="H6" s="11">
        <f>IF(OR(E6="",F6=""),"",NETWORKDAYS(E6,F6))</f>
      </c>
      <c r="I6" s="12"/>
      <c r="J6" s="13">
        <f>IF(H6="","",IF(I6&lt;&gt;"",I6,H6))</f>
      </c>
      <c r="K6" s="8">
        <f>IF(G6="","",IFERROR(VLOOKUP(G6,'Devamsızlık Türleri'!$A$6:$D$17,3,FALSE),"?"))</f>
      </c>
      <c r="L6" s="8">
        <f>IF(G6="","",IFERROR(VLOOKUP(G6,'Devamsızlık Türleri'!$A$6:$D$17,4,FALSE),"?"))</f>
      </c>
      <c r="M6" s="10" t="s">
        <v>19</v>
      </c>
      <c r="N6" s="14"/>
    </row>
    <row r="7" spans="1:14" x14ac:dyDescent="0.25">
      <c r="A7" s="6">
        <v>2</v>
      </c>
      <c r="B7" s="7" t="s">
        <v>17</v>
      </c>
      <c r="C7" s="8">
        <f>IF(B7="","",IFERROR(VLOOKUP(B7,'Çalışan Özeti'!$A$6:$C$45,2,FALSE),"Listede yok"))</f>
      </c>
      <c r="D7" s="8">
        <f>IF(B7="","",IFERROR(VLOOKUP(B7,'Çalışan Özeti'!$A$6:$C$45,3,FALSE),""))</f>
      </c>
      <c r="E7" s="9">
        <v>46076</v>
      </c>
      <c r="F7" s="9">
        <v>46076</v>
      </c>
      <c r="G7" s="10" t="s">
        <v>20</v>
      </c>
      <c r="H7" s="11">
        <f>IF(OR(E7="",F7=""),"",NETWORKDAYS(E7,F7))</f>
      </c>
      <c r="I7" s="12"/>
      <c r="J7" s="13">
        <f>IF(H7="","",IF(I7&lt;&gt;"",I7,H7))</f>
      </c>
      <c r="K7" s="8">
        <f>IF(G7="","",IFERROR(VLOOKUP(G7,'Devamsızlık Türleri'!$A$6:$D$17,3,FALSE),"?"))</f>
      </c>
      <c r="L7" s="8">
        <f>IF(G7="","",IFERROR(VLOOKUP(G7,'Devamsızlık Türleri'!$A$6:$D$17,4,FALSE),"?"))</f>
      </c>
      <c r="M7" s="10" t="s">
        <v>21</v>
      </c>
      <c r="N7" s="15" t="s">
        <v>22</v>
      </c>
    </row>
    <row r="8" spans="1:14" x14ac:dyDescent="0.25">
      <c r="A8" s="6">
        <v>3</v>
      </c>
      <c r="B8" s="7" t="s">
        <v>17</v>
      </c>
      <c r="C8" s="8">
        <f>IF(B8="","",IFERROR(VLOOKUP(B8,'Çalışan Özeti'!$A$6:$C$45,2,FALSE),"Listede yok"))</f>
      </c>
      <c r="D8" s="8">
        <f>IF(B8="","",IFERROR(VLOOKUP(B8,'Çalışan Özeti'!$A$6:$C$45,3,FALSE),""))</f>
      </c>
      <c r="E8" s="9">
        <v>46118</v>
      </c>
      <c r="F8" s="9">
        <v>46119</v>
      </c>
      <c r="G8" s="10" t="s">
        <v>18</v>
      </c>
      <c r="H8" s="11">
        <f>IF(OR(E8="",F8=""),"",NETWORKDAYS(E8,F8))</f>
      </c>
      <c r="I8" s="12"/>
      <c r="J8" s="13">
        <f>IF(H8="","",IF(I8&lt;&gt;"",I8,H8))</f>
      </c>
      <c r="K8" s="8">
        <f>IF(G8="","",IFERROR(VLOOKUP(G8,'Devamsızlık Türleri'!$A$6:$D$17,3,FALSE),"?"))</f>
      </c>
      <c r="L8" s="8">
        <f>IF(G8="","",IFERROR(VLOOKUP(G8,'Devamsızlık Türleri'!$A$6:$D$17,4,FALSE),"?"))</f>
      </c>
      <c r="M8" s="10" t="s">
        <v>19</v>
      </c>
      <c r="N8" s="14"/>
    </row>
    <row r="9" spans="1:14" x14ac:dyDescent="0.25">
      <c r="A9" s="6">
        <v>4</v>
      </c>
      <c r="B9" s="7" t="s">
        <v>23</v>
      </c>
      <c r="C9" s="8">
        <f>IF(B9="","",IFERROR(VLOOKUP(B9,'Çalışan Özeti'!$A$6:$C$45,2,FALSE),"Listede yok"))</f>
      </c>
      <c r="D9" s="8">
        <f>IF(B9="","",IFERROR(VLOOKUP(B9,'Çalışan Özeti'!$A$6:$C$45,3,FALSE),""))</f>
      </c>
      <c r="E9" s="9">
        <v>46083</v>
      </c>
      <c r="F9" s="9">
        <v>46087</v>
      </c>
      <c r="G9" s="10" t="s">
        <v>18</v>
      </c>
      <c r="H9" s="11">
        <f>IF(OR(E9="",F9=""),"",NETWORKDAYS(E9,F9))</f>
      </c>
      <c r="I9" s="12"/>
      <c r="J9" s="13">
        <f>IF(H9="","",IF(I9&lt;&gt;"",I9,H9))</f>
      </c>
      <c r="K9" s="8">
        <f>IF(G9="","",IFERROR(VLOOKUP(G9,'Devamsızlık Türleri'!$A$6:$D$17,3,FALSE),"?"))</f>
      </c>
      <c r="L9" s="8">
        <f>IF(G9="","",IFERROR(VLOOKUP(G9,'Devamsızlık Türleri'!$A$6:$D$17,4,FALSE),"?"))</f>
      </c>
      <c r="M9" s="10" t="s">
        <v>19</v>
      </c>
      <c r="N9" s="14"/>
    </row>
    <row r="10" spans="1:14" x14ac:dyDescent="0.25">
      <c r="A10" s="6">
        <v>5</v>
      </c>
      <c r="B10" s="7" t="s">
        <v>24</v>
      </c>
      <c r="C10" s="8">
        <f>IF(B10="","",IFERROR(VLOOKUP(B10,'Çalışan Özeti'!$A$6:$C$45,2,FALSE),"Listede yok"))</f>
      </c>
      <c r="D10" s="8">
        <f>IF(B10="","",IFERROR(VLOOKUP(B10,'Çalışan Özeti'!$A$6:$C$45,3,FALSE),""))</f>
      </c>
      <c r="E10" s="9">
        <v>46069</v>
      </c>
      <c r="F10" s="9">
        <v>46071</v>
      </c>
      <c r="G10" s="10" t="s">
        <v>25</v>
      </c>
      <c r="H10" s="11">
        <f>IF(OR(E10="",F10=""),"",NETWORKDAYS(E10,F10))</f>
      </c>
      <c r="I10" s="12"/>
      <c r="J10" s="13">
        <f>IF(H10="","",IF(I10&lt;&gt;"",I10,H10))</f>
      </c>
      <c r="K10" s="8">
        <f>IF(G10="","",IFERROR(VLOOKUP(G10,'Devamsızlık Türleri'!$A$6:$D$17,3,FALSE),"?"))</f>
      </c>
      <c r="L10" s="8">
        <f>IF(G10="","",IFERROR(VLOOKUP(G10,'Devamsızlık Türleri'!$A$6:$D$17,4,FALSE),"?"))</f>
      </c>
      <c r="M10" s="10" t="s">
        <v>26</v>
      </c>
      <c r="N10" s="15" t="s">
        <v>27</v>
      </c>
    </row>
    <row r="11" spans="1:14" x14ac:dyDescent="0.25">
      <c r="A11" s="6">
        <v>6</v>
      </c>
      <c r="B11" s="7" t="s">
        <v>24</v>
      </c>
      <c r="C11" s="8">
        <f>IF(B11="","",IFERROR(VLOOKUP(B11,'Çalışan Özeti'!$A$6:$C$45,2,FALSE),"Listede yok"))</f>
      </c>
      <c r="D11" s="8">
        <f>IF(B11="","",IFERROR(VLOOKUP(B11,'Çalışan Özeti'!$A$6:$C$45,3,FALSE),""))</f>
      </c>
      <c r="E11" s="9">
        <v>46146</v>
      </c>
      <c r="F11" s="9">
        <v>46157</v>
      </c>
      <c r="G11" s="10" t="s">
        <v>28</v>
      </c>
      <c r="H11" s="11">
        <f>IF(OR(E11="",F11=""),"",NETWORKDAYS(E11,F11))</f>
      </c>
      <c r="I11" s="12"/>
      <c r="J11" s="13">
        <f>IF(H11="","",IF(I11&lt;&gt;"",I11,H11))</f>
      </c>
      <c r="K11" s="8">
        <f>IF(G11="","",IFERROR(VLOOKUP(G11,'Devamsızlık Türleri'!$A$6:$D$17,3,FALSE),"?"))</f>
      </c>
      <c r="L11" s="8">
        <f>IF(G11="","",IFERROR(VLOOKUP(G11,'Devamsızlık Türleri'!$A$6:$D$17,4,FALSE),"?"))</f>
      </c>
      <c r="M11" s="10" t="s">
        <v>26</v>
      </c>
      <c r="N11" s="14"/>
    </row>
    <row r="12" spans="1:14" x14ac:dyDescent="0.25">
      <c r="A12" s="6">
        <v>7</v>
      </c>
      <c r="B12" s="16"/>
      <c r="C12" s="8">
        <f>IF(B12="","",IFERROR(VLOOKUP(B12,'Çalışan Özeti'!$A$6:$C$45,2,FALSE),"Listede yok"))</f>
      </c>
      <c r="D12" s="8">
        <f>IF(B12="","",IFERROR(VLOOKUP(B12,'Çalışan Özeti'!$A$6:$C$45,3,FALSE),""))</f>
      </c>
      <c r="E12" s="17"/>
      <c r="F12" s="17"/>
      <c r="G12" s="18"/>
      <c r="H12" s="11">
        <f>IF(OR(E12="",F12=""),"",NETWORKDAYS(E12,F12))</f>
      </c>
      <c r="I12" s="12"/>
      <c r="J12" s="13">
        <f>IF(H12="","",IF(I12&lt;&gt;"",I12,H12))</f>
      </c>
      <c r="K12" s="8">
        <f>IF(G12="","",IFERROR(VLOOKUP(G12,'Devamsızlık Türleri'!$A$6:$D$17,3,FALSE),"?"))</f>
      </c>
      <c r="L12" s="8">
        <f>IF(G12="","",IFERROR(VLOOKUP(G12,'Devamsızlık Türleri'!$A$6:$D$17,4,FALSE),"?"))</f>
      </c>
      <c r="M12" s="18"/>
      <c r="N12" s="14"/>
    </row>
    <row r="13" spans="1:14" x14ac:dyDescent="0.25">
      <c r="A13" s="6">
        <v>8</v>
      </c>
      <c r="B13" s="16"/>
      <c r="C13" s="8">
        <f>IF(B13="","",IFERROR(VLOOKUP(B13,'Çalışan Özeti'!$A$6:$C$45,2,FALSE),"Listede yok"))</f>
      </c>
      <c r="D13" s="8">
        <f>IF(B13="","",IFERROR(VLOOKUP(B13,'Çalışan Özeti'!$A$6:$C$45,3,FALSE),""))</f>
      </c>
      <c r="E13" s="17"/>
      <c r="F13" s="17"/>
      <c r="G13" s="18"/>
      <c r="H13" s="11">
        <f>IF(OR(E13="",F13=""),"",NETWORKDAYS(E13,F13))</f>
      </c>
      <c r="I13" s="12"/>
      <c r="J13" s="13">
        <f>IF(H13="","",IF(I13&lt;&gt;"",I13,H13))</f>
      </c>
      <c r="K13" s="8">
        <f>IF(G13="","",IFERROR(VLOOKUP(G13,'Devamsızlık Türleri'!$A$6:$D$17,3,FALSE),"?"))</f>
      </c>
      <c r="L13" s="8">
        <f>IF(G13="","",IFERROR(VLOOKUP(G13,'Devamsızlık Türleri'!$A$6:$D$17,4,FALSE),"?"))</f>
      </c>
      <c r="M13" s="18"/>
      <c r="N13" s="14"/>
    </row>
    <row r="14" spans="1:14" x14ac:dyDescent="0.25">
      <c r="A14" s="6">
        <v>9</v>
      </c>
      <c r="B14" s="16"/>
      <c r="C14" s="8">
        <f>IF(B14="","",IFERROR(VLOOKUP(B14,'Çalışan Özeti'!$A$6:$C$45,2,FALSE),"Listede yok"))</f>
      </c>
      <c r="D14" s="8">
        <f>IF(B14="","",IFERROR(VLOOKUP(B14,'Çalışan Özeti'!$A$6:$C$45,3,FALSE),""))</f>
      </c>
      <c r="E14" s="17"/>
      <c r="F14" s="17"/>
      <c r="G14" s="18"/>
      <c r="H14" s="11">
        <f>IF(OR(E14="",F14=""),"",NETWORKDAYS(E14,F14))</f>
      </c>
      <c r="I14" s="12"/>
      <c r="J14" s="13">
        <f>IF(H14="","",IF(I14&lt;&gt;"",I14,H14))</f>
      </c>
      <c r="K14" s="8">
        <f>IF(G14="","",IFERROR(VLOOKUP(G14,'Devamsızlık Türleri'!$A$6:$D$17,3,FALSE),"?"))</f>
      </c>
      <c r="L14" s="8">
        <f>IF(G14="","",IFERROR(VLOOKUP(G14,'Devamsızlık Türleri'!$A$6:$D$17,4,FALSE),"?"))</f>
      </c>
      <c r="M14" s="18"/>
      <c r="N14" s="14"/>
    </row>
    <row r="15" spans="1:14" x14ac:dyDescent="0.25">
      <c r="A15" s="6">
        <v>10</v>
      </c>
      <c r="B15" s="16"/>
      <c r="C15" s="8">
        <f>IF(B15="","",IFERROR(VLOOKUP(B15,'Çalışan Özeti'!$A$6:$C$45,2,FALSE),"Listede yok"))</f>
      </c>
      <c r="D15" s="8">
        <f>IF(B15="","",IFERROR(VLOOKUP(B15,'Çalışan Özeti'!$A$6:$C$45,3,FALSE),""))</f>
      </c>
      <c r="E15" s="17"/>
      <c r="F15" s="17"/>
      <c r="G15" s="18"/>
      <c r="H15" s="11">
        <f>IF(OR(E15="",F15=""),"",NETWORKDAYS(E15,F15))</f>
      </c>
      <c r="I15" s="12"/>
      <c r="J15" s="13">
        <f>IF(H15="","",IF(I15&lt;&gt;"",I15,H15))</f>
      </c>
      <c r="K15" s="8">
        <f>IF(G15="","",IFERROR(VLOOKUP(G15,'Devamsızlık Türleri'!$A$6:$D$17,3,FALSE),"?"))</f>
      </c>
      <c r="L15" s="8">
        <f>IF(G15="","",IFERROR(VLOOKUP(G15,'Devamsızlık Türleri'!$A$6:$D$17,4,FALSE),"?"))</f>
      </c>
      <c r="M15" s="18"/>
      <c r="N15" s="14"/>
    </row>
    <row r="16" spans="1:14" x14ac:dyDescent="0.25">
      <c r="A16" s="6">
        <v>11</v>
      </c>
      <c r="B16" s="16"/>
      <c r="C16" s="8">
        <f>IF(B16="","",IFERROR(VLOOKUP(B16,'Çalışan Özeti'!$A$6:$C$45,2,FALSE),"Listede yok"))</f>
      </c>
      <c r="D16" s="8">
        <f>IF(B16="","",IFERROR(VLOOKUP(B16,'Çalışan Özeti'!$A$6:$C$45,3,FALSE),""))</f>
      </c>
      <c r="E16" s="17"/>
      <c r="F16" s="17"/>
      <c r="G16" s="18"/>
      <c r="H16" s="11">
        <f>IF(OR(E16="",F16=""),"",NETWORKDAYS(E16,F16))</f>
      </c>
      <c r="I16" s="12"/>
      <c r="J16" s="13">
        <f>IF(H16="","",IF(I16&lt;&gt;"",I16,H16))</f>
      </c>
      <c r="K16" s="8">
        <f>IF(G16="","",IFERROR(VLOOKUP(G16,'Devamsızlık Türleri'!$A$6:$D$17,3,FALSE),"?"))</f>
      </c>
      <c r="L16" s="8">
        <f>IF(G16="","",IFERROR(VLOOKUP(G16,'Devamsızlık Türleri'!$A$6:$D$17,4,FALSE),"?"))</f>
      </c>
      <c r="M16" s="18"/>
      <c r="N16" s="14"/>
    </row>
    <row r="17" spans="1:14" x14ac:dyDescent="0.25">
      <c r="A17" s="6">
        <v>12</v>
      </c>
      <c r="B17" s="16"/>
      <c r="C17" s="8">
        <f>IF(B17="","",IFERROR(VLOOKUP(B17,'Çalışan Özeti'!$A$6:$C$45,2,FALSE),"Listede yok"))</f>
      </c>
      <c r="D17" s="8">
        <f>IF(B17="","",IFERROR(VLOOKUP(B17,'Çalışan Özeti'!$A$6:$C$45,3,FALSE),""))</f>
      </c>
      <c r="E17" s="17"/>
      <c r="F17" s="17"/>
      <c r="G17" s="18"/>
      <c r="H17" s="11">
        <f>IF(OR(E17="",F17=""),"",NETWORKDAYS(E17,F17))</f>
      </c>
      <c r="I17" s="12"/>
      <c r="J17" s="13">
        <f>IF(H17="","",IF(I17&lt;&gt;"",I17,H17))</f>
      </c>
      <c r="K17" s="8">
        <f>IF(G17="","",IFERROR(VLOOKUP(G17,'Devamsızlık Türleri'!$A$6:$D$17,3,FALSE),"?"))</f>
      </c>
      <c r="L17" s="8">
        <f>IF(G17="","",IFERROR(VLOOKUP(G17,'Devamsızlık Türleri'!$A$6:$D$17,4,FALSE),"?"))</f>
      </c>
      <c r="M17" s="18"/>
      <c r="N17" s="14"/>
    </row>
    <row r="18" spans="1:14" x14ac:dyDescent="0.25">
      <c r="A18" s="6">
        <v>13</v>
      </c>
      <c r="B18" s="16"/>
      <c r="C18" s="8">
        <f>IF(B18="","",IFERROR(VLOOKUP(B18,'Çalışan Özeti'!$A$6:$C$45,2,FALSE),"Listede yok"))</f>
      </c>
      <c r="D18" s="8">
        <f>IF(B18="","",IFERROR(VLOOKUP(B18,'Çalışan Özeti'!$A$6:$C$45,3,FALSE),""))</f>
      </c>
      <c r="E18" s="17"/>
      <c r="F18" s="17"/>
      <c r="G18" s="18"/>
      <c r="H18" s="11">
        <f>IF(OR(E18="",F18=""),"",NETWORKDAYS(E18,F18))</f>
      </c>
      <c r="I18" s="12"/>
      <c r="J18" s="13">
        <f>IF(H18="","",IF(I18&lt;&gt;"",I18,H18))</f>
      </c>
      <c r="K18" s="8">
        <f>IF(G18="","",IFERROR(VLOOKUP(G18,'Devamsızlık Türleri'!$A$6:$D$17,3,FALSE),"?"))</f>
      </c>
      <c r="L18" s="8">
        <f>IF(G18="","",IFERROR(VLOOKUP(G18,'Devamsızlık Türleri'!$A$6:$D$17,4,FALSE),"?"))</f>
      </c>
      <c r="M18" s="18"/>
      <c r="N18" s="14"/>
    </row>
    <row r="19" spans="1:14" x14ac:dyDescent="0.25">
      <c r="A19" s="6">
        <v>14</v>
      </c>
      <c r="B19" s="16"/>
      <c r="C19" s="8">
        <f>IF(B19="","",IFERROR(VLOOKUP(B19,'Çalışan Özeti'!$A$6:$C$45,2,FALSE),"Listede yok"))</f>
      </c>
      <c r="D19" s="8">
        <f>IF(B19="","",IFERROR(VLOOKUP(B19,'Çalışan Özeti'!$A$6:$C$45,3,FALSE),""))</f>
      </c>
      <c r="E19" s="17"/>
      <c r="F19" s="17"/>
      <c r="G19" s="18"/>
      <c r="H19" s="11">
        <f>IF(OR(E19="",F19=""),"",NETWORKDAYS(E19,F19))</f>
      </c>
      <c r="I19" s="12"/>
      <c r="J19" s="13">
        <f>IF(H19="","",IF(I19&lt;&gt;"",I19,H19))</f>
      </c>
      <c r="K19" s="8">
        <f>IF(G19="","",IFERROR(VLOOKUP(G19,'Devamsızlık Türleri'!$A$6:$D$17,3,FALSE),"?"))</f>
      </c>
      <c r="L19" s="8">
        <f>IF(G19="","",IFERROR(VLOOKUP(G19,'Devamsızlık Türleri'!$A$6:$D$17,4,FALSE),"?"))</f>
      </c>
      <c r="M19" s="18"/>
      <c r="N19" s="14"/>
    </row>
    <row r="20" spans="1:14" x14ac:dyDescent="0.25">
      <c r="A20" s="6">
        <v>15</v>
      </c>
      <c r="B20" s="16"/>
      <c r="C20" s="8">
        <f>IF(B20="","",IFERROR(VLOOKUP(B20,'Çalışan Özeti'!$A$6:$C$45,2,FALSE),"Listede yok"))</f>
      </c>
      <c r="D20" s="8">
        <f>IF(B20="","",IFERROR(VLOOKUP(B20,'Çalışan Özeti'!$A$6:$C$45,3,FALSE),""))</f>
      </c>
      <c r="E20" s="17"/>
      <c r="F20" s="17"/>
      <c r="G20" s="18"/>
      <c r="H20" s="11">
        <f>IF(OR(E20="",F20=""),"",NETWORKDAYS(E20,F20))</f>
      </c>
      <c r="I20" s="12"/>
      <c r="J20" s="13">
        <f>IF(H20="","",IF(I20&lt;&gt;"",I20,H20))</f>
      </c>
      <c r="K20" s="8">
        <f>IF(G20="","",IFERROR(VLOOKUP(G20,'Devamsızlık Türleri'!$A$6:$D$17,3,FALSE),"?"))</f>
      </c>
      <c r="L20" s="8">
        <f>IF(G20="","",IFERROR(VLOOKUP(G20,'Devamsızlık Türleri'!$A$6:$D$17,4,FALSE),"?"))</f>
      </c>
      <c r="M20" s="18"/>
      <c r="N20" s="14"/>
    </row>
    <row r="21" spans="1:14" x14ac:dyDescent="0.25">
      <c r="A21" s="6">
        <v>16</v>
      </c>
      <c r="B21" s="16"/>
      <c r="C21" s="8">
        <f>IF(B21="","",IFERROR(VLOOKUP(B21,'Çalışan Özeti'!$A$6:$C$45,2,FALSE),"Listede yok"))</f>
      </c>
      <c r="D21" s="8">
        <f>IF(B21="","",IFERROR(VLOOKUP(B21,'Çalışan Özeti'!$A$6:$C$45,3,FALSE),""))</f>
      </c>
      <c r="E21" s="17"/>
      <c r="F21" s="17"/>
      <c r="G21" s="18"/>
      <c r="H21" s="11">
        <f>IF(OR(E21="",F21=""),"",NETWORKDAYS(E21,F21))</f>
      </c>
      <c r="I21" s="12"/>
      <c r="J21" s="13">
        <f>IF(H21="","",IF(I21&lt;&gt;"",I21,H21))</f>
      </c>
      <c r="K21" s="8">
        <f>IF(G21="","",IFERROR(VLOOKUP(G21,'Devamsızlık Türleri'!$A$6:$D$17,3,FALSE),"?"))</f>
      </c>
      <c r="L21" s="8">
        <f>IF(G21="","",IFERROR(VLOOKUP(G21,'Devamsızlık Türleri'!$A$6:$D$17,4,FALSE),"?"))</f>
      </c>
      <c r="M21" s="18"/>
      <c r="N21" s="14"/>
    </row>
    <row r="22" spans="1:14" x14ac:dyDescent="0.25">
      <c r="A22" s="6">
        <v>17</v>
      </c>
      <c r="B22" s="16"/>
      <c r="C22" s="8">
        <f>IF(B22="","",IFERROR(VLOOKUP(B22,'Çalışan Özeti'!$A$6:$C$45,2,FALSE),"Listede yok"))</f>
      </c>
      <c r="D22" s="8">
        <f>IF(B22="","",IFERROR(VLOOKUP(B22,'Çalışan Özeti'!$A$6:$C$45,3,FALSE),""))</f>
      </c>
      <c r="E22" s="17"/>
      <c r="F22" s="17"/>
      <c r="G22" s="18"/>
      <c r="H22" s="11">
        <f>IF(OR(E22="",F22=""),"",NETWORKDAYS(E22,F22))</f>
      </c>
      <c r="I22" s="12"/>
      <c r="J22" s="13">
        <f>IF(H22="","",IF(I22&lt;&gt;"",I22,H22))</f>
      </c>
      <c r="K22" s="8">
        <f>IF(G22="","",IFERROR(VLOOKUP(G22,'Devamsızlık Türleri'!$A$6:$D$17,3,FALSE),"?"))</f>
      </c>
      <c r="L22" s="8">
        <f>IF(G22="","",IFERROR(VLOOKUP(G22,'Devamsızlık Türleri'!$A$6:$D$17,4,FALSE),"?"))</f>
      </c>
      <c r="M22" s="18"/>
      <c r="N22" s="14"/>
    </row>
    <row r="23" spans="1:14" x14ac:dyDescent="0.25">
      <c r="A23" s="6">
        <v>18</v>
      </c>
      <c r="B23" s="16"/>
      <c r="C23" s="8">
        <f>IF(B23="","",IFERROR(VLOOKUP(B23,'Çalışan Özeti'!$A$6:$C$45,2,FALSE),"Listede yok"))</f>
      </c>
      <c r="D23" s="8">
        <f>IF(B23="","",IFERROR(VLOOKUP(B23,'Çalışan Özeti'!$A$6:$C$45,3,FALSE),""))</f>
      </c>
      <c r="E23" s="17"/>
      <c r="F23" s="17"/>
      <c r="G23" s="18"/>
      <c r="H23" s="11">
        <f>IF(OR(E23="",F23=""),"",NETWORKDAYS(E23,F23))</f>
      </c>
      <c r="I23" s="12"/>
      <c r="J23" s="13">
        <f>IF(H23="","",IF(I23&lt;&gt;"",I23,H23))</f>
      </c>
      <c r="K23" s="8">
        <f>IF(G23="","",IFERROR(VLOOKUP(G23,'Devamsızlık Türleri'!$A$6:$D$17,3,FALSE),"?"))</f>
      </c>
      <c r="L23" s="8">
        <f>IF(G23="","",IFERROR(VLOOKUP(G23,'Devamsızlık Türleri'!$A$6:$D$17,4,FALSE),"?"))</f>
      </c>
      <c r="M23" s="18"/>
      <c r="N23" s="14"/>
    </row>
    <row r="24" spans="1:14" x14ac:dyDescent="0.25">
      <c r="A24" s="6">
        <v>19</v>
      </c>
      <c r="B24" s="16"/>
      <c r="C24" s="8">
        <f>IF(B24="","",IFERROR(VLOOKUP(B24,'Çalışan Özeti'!$A$6:$C$45,2,FALSE),"Listede yok"))</f>
      </c>
      <c r="D24" s="8">
        <f>IF(B24="","",IFERROR(VLOOKUP(B24,'Çalışan Özeti'!$A$6:$C$45,3,FALSE),""))</f>
      </c>
      <c r="E24" s="17"/>
      <c r="F24" s="17"/>
      <c r="G24" s="18"/>
      <c r="H24" s="11">
        <f>IF(OR(E24="",F24=""),"",NETWORKDAYS(E24,F24))</f>
      </c>
      <c r="I24" s="12"/>
      <c r="J24" s="13">
        <f>IF(H24="","",IF(I24&lt;&gt;"",I24,H24))</f>
      </c>
      <c r="K24" s="8">
        <f>IF(G24="","",IFERROR(VLOOKUP(G24,'Devamsızlık Türleri'!$A$6:$D$17,3,FALSE),"?"))</f>
      </c>
      <c r="L24" s="8">
        <f>IF(G24="","",IFERROR(VLOOKUP(G24,'Devamsızlık Türleri'!$A$6:$D$17,4,FALSE),"?"))</f>
      </c>
      <c r="M24" s="18"/>
      <c r="N24" s="14"/>
    </row>
    <row r="25" spans="1:14" x14ac:dyDescent="0.25">
      <c r="A25" s="6">
        <v>20</v>
      </c>
      <c r="B25" s="16"/>
      <c r="C25" s="8">
        <f>IF(B25="","",IFERROR(VLOOKUP(B25,'Çalışan Özeti'!$A$6:$C$45,2,FALSE),"Listede yok"))</f>
      </c>
      <c r="D25" s="8">
        <f>IF(B25="","",IFERROR(VLOOKUP(B25,'Çalışan Özeti'!$A$6:$C$45,3,FALSE),""))</f>
      </c>
      <c r="E25" s="17"/>
      <c r="F25" s="17"/>
      <c r="G25" s="18"/>
      <c r="H25" s="11">
        <f>IF(OR(E25="",F25=""),"",NETWORKDAYS(E25,F25))</f>
      </c>
      <c r="I25" s="12"/>
      <c r="J25" s="13">
        <f>IF(H25="","",IF(I25&lt;&gt;"",I25,H25))</f>
      </c>
      <c r="K25" s="8">
        <f>IF(G25="","",IFERROR(VLOOKUP(G25,'Devamsızlık Türleri'!$A$6:$D$17,3,FALSE),"?"))</f>
      </c>
      <c r="L25" s="8">
        <f>IF(G25="","",IFERROR(VLOOKUP(G25,'Devamsızlık Türleri'!$A$6:$D$17,4,FALSE),"?"))</f>
      </c>
      <c r="M25" s="18"/>
      <c r="N25" s="14"/>
    </row>
    <row r="26" spans="1:14" x14ac:dyDescent="0.25">
      <c r="A26" s="6">
        <v>21</v>
      </c>
      <c r="B26" s="16"/>
      <c r="C26" s="8">
        <f>IF(B26="","",IFERROR(VLOOKUP(B26,'Çalışan Özeti'!$A$6:$C$45,2,FALSE),"Listede yok"))</f>
      </c>
      <c r="D26" s="8">
        <f>IF(B26="","",IFERROR(VLOOKUP(B26,'Çalışan Özeti'!$A$6:$C$45,3,FALSE),""))</f>
      </c>
      <c r="E26" s="17"/>
      <c r="F26" s="17"/>
      <c r="G26" s="18"/>
      <c r="H26" s="11">
        <f>IF(OR(E26="",F26=""),"",NETWORKDAYS(E26,F26))</f>
      </c>
      <c r="I26" s="12"/>
      <c r="J26" s="13">
        <f>IF(H26="","",IF(I26&lt;&gt;"",I26,H26))</f>
      </c>
      <c r="K26" s="8">
        <f>IF(G26="","",IFERROR(VLOOKUP(G26,'Devamsızlık Türleri'!$A$6:$D$17,3,FALSE),"?"))</f>
      </c>
      <c r="L26" s="8">
        <f>IF(G26="","",IFERROR(VLOOKUP(G26,'Devamsızlık Türleri'!$A$6:$D$17,4,FALSE),"?"))</f>
      </c>
      <c r="M26" s="18"/>
      <c r="N26" s="14"/>
    </row>
    <row r="27" spans="1:14" x14ac:dyDescent="0.25">
      <c r="A27" s="6">
        <v>22</v>
      </c>
      <c r="B27" s="16"/>
      <c r="C27" s="8">
        <f>IF(B27="","",IFERROR(VLOOKUP(B27,'Çalışan Özeti'!$A$6:$C$45,2,FALSE),"Listede yok"))</f>
      </c>
      <c r="D27" s="8">
        <f>IF(B27="","",IFERROR(VLOOKUP(B27,'Çalışan Özeti'!$A$6:$C$45,3,FALSE),""))</f>
      </c>
      <c r="E27" s="17"/>
      <c r="F27" s="17"/>
      <c r="G27" s="18"/>
      <c r="H27" s="11">
        <f>IF(OR(E27="",F27=""),"",NETWORKDAYS(E27,F27))</f>
      </c>
      <c r="I27" s="12"/>
      <c r="J27" s="13">
        <f>IF(H27="","",IF(I27&lt;&gt;"",I27,H27))</f>
      </c>
      <c r="K27" s="8">
        <f>IF(G27="","",IFERROR(VLOOKUP(G27,'Devamsızlık Türleri'!$A$6:$D$17,3,FALSE),"?"))</f>
      </c>
      <c r="L27" s="8">
        <f>IF(G27="","",IFERROR(VLOOKUP(G27,'Devamsızlık Türleri'!$A$6:$D$17,4,FALSE),"?"))</f>
      </c>
      <c r="M27" s="18"/>
      <c r="N27" s="14"/>
    </row>
    <row r="28" spans="1:14" x14ac:dyDescent="0.25">
      <c r="A28" s="6">
        <v>23</v>
      </c>
      <c r="B28" s="16"/>
      <c r="C28" s="8">
        <f>IF(B28="","",IFERROR(VLOOKUP(B28,'Çalışan Özeti'!$A$6:$C$45,2,FALSE),"Listede yok"))</f>
      </c>
      <c r="D28" s="8">
        <f>IF(B28="","",IFERROR(VLOOKUP(B28,'Çalışan Özeti'!$A$6:$C$45,3,FALSE),""))</f>
      </c>
      <c r="E28" s="17"/>
      <c r="F28" s="17"/>
      <c r="G28" s="18"/>
      <c r="H28" s="11">
        <f>IF(OR(E28="",F28=""),"",NETWORKDAYS(E28,F28))</f>
      </c>
      <c r="I28" s="12"/>
      <c r="J28" s="13">
        <f>IF(H28="","",IF(I28&lt;&gt;"",I28,H28))</f>
      </c>
      <c r="K28" s="8">
        <f>IF(G28="","",IFERROR(VLOOKUP(G28,'Devamsızlık Türleri'!$A$6:$D$17,3,FALSE),"?"))</f>
      </c>
      <c r="L28" s="8">
        <f>IF(G28="","",IFERROR(VLOOKUP(G28,'Devamsızlık Türleri'!$A$6:$D$17,4,FALSE),"?"))</f>
      </c>
      <c r="M28" s="18"/>
      <c r="N28" s="14"/>
    </row>
    <row r="29" spans="1:14" x14ac:dyDescent="0.25">
      <c r="A29" s="6">
        <v>24</v>
      </c>
      <c r="B29" s="16"/>
      <c r="C29" s="8">
        <f>IF(B29="","",IFERROR(VLOOKUP(B29,'Çalışan Özeti'!$A$6:$C$45,2,FALSE),"Listede yok"))</f>
      </c>
      <c r="D29" s="8">
        <f>IF(B29="","",IFERROR(VLOOKUP(B29,'Çalışan Özeti'!$A$6:$C$45,3,FALSE),""))</f>
      </c>
      <c r="E29" s="17"/>
      <c r="F29" s="17"/>
      <c r="G29" s="18"/>
      <c r="H29" s="11">
        <f>IF(OR(E29="",F29=""),"",NETWORKDAYS(E29,F29))</f>
      </c>
      <c r="I29" s="12"/>
      <c r="J29" s="13">
        <f>IF(H29="","",IF(I29&lt;&gt;"",I29,H29))</f>
      </c>
      <c r="K29" s="8">
        <f>IF(G29="","",IFERROR(VLOOKUP(G29,'Devamsızlık Türleri'!$A$6:$D$17,3,FALSE),"?"))</f>
      </c>
      <c r="L29" s="8">
        <f>IF(G29="","",IFERROR(VLOOKUP(G29,'Devamsızlık Türleri'!$A$6:$D$17,4,FALSE),"?"))</f>
      </c>
      <c r="M29" s="18"/>
      <c r="N29" s="14"/>
    </row>
    <row r="30" spans="1:14" x14ac:dyDescent="0.25">
      <c r="A30" s="6">
        <v>25</v>
      </c>
      <c r="B30" s="16"/>
      <c r="C30" s="8">
        <f>IF(B30="","",IFERROR(VLOOKUP(B30,'Çalışan Özeti'!$A$6:$C$45,2,FALSE),"Listede yok"))</f>
      </c>
      <c r="D30" s="8">
        <f>IF(B30="","",IFERROR(VLOOKUP(B30,'Çalışan Özeti'!$A$6:$C$45,3,FALSE),""))</f>
      </c>
      <c r="E30" s="17"/>
      <c r="F30" s="17"/>
      <c r="G30" s="18"/>
      <c r="H30" s="11">
        <f>IF(OR(E30="",F30=""),"",NETWORKDAYS(E30,F30))</f>
      </c>
      <c r="I30" s="12"/>
      <c r="J30" s="13">
        <f>IF(H30="","",IF(I30&lt;&gt;"",I30,H30))</f>
      </c>
      <c r="K30" s="8">
        <f>IF(G30="","",IFERROR(VLOOKUP(G30,'Devamsızlık Türleri'!$A$6:$D$17,3,FALSE),"?"))</f>
      </c>
      <c r="L30" s="8">
        <f>IF(G30="","",IFERROR(VLOOKUP(G30,'Devamsızlık Türleri'!$A$6:$D$17,4,FALSE),"?"))</f>
      </c>
      <c r="M30" s="18"/>
      <c r="N30" s="14"/>
    </row>
    <row r="31" spans="1:14" x14ac:dyDescent="0.25">
      <c r="A31" s="6">
        <v>26</v>
      </c>
      <c r="B31" s="16"/>
      <c r="C31" s="8">
        <f>IF(B31="","",IFERROR(VLOOKUP(B31,'Çalışan Özeti'!$A$6:$C$45,2,FALSE),"Listede yok"))</f>
      </c>
      <c r="D31" s="8">
        <f>IF(B31="","",IFERROR(VLOOKUP(B31,'Çalışan Özeti'!$A$6:$C$45,3,FALSE),""))</f>
      </c>
      <c r="E31" s="17"/>
      <c r="F31" s="17"/>
      <c r="G31" s="18"/>
      <c r="H31" s="11">
        <f>IF(OR(E31="",F31=""),"",NETWORKDAYS(E31,F31))</f>
      </c>
      <c r="I31" s="12"/>
      <c r="J31" s="13">
        <f>IF(H31="","",IF(I31&lt;&gt;"",I31,H31))</f>
      </c>
      <c r="K31" s="8">
        <f>IF(G31="","",IFERROR(VLOOKUP(G31,'Devamsızlık Türleri'!$A$6:$D$17,3,FALSE),"?"))</f>
      </c>
      <c r="L31" s="8">
        <f>IF(G31="","",IFERROR(VLOOKUP(G31,'Devamsızlık Türleri'!$A$6:$D$17,4,FALSE),"?"))</f>
      </c>
      <c r="M31" s="18"/>
      <c r="N31" s="14"/>
    </row>
    <row r="32" spans="1:14" x14ac:dyDescent="0.25">
      <c r="A32" s="6">
        <v>27</v>
      </c>
      <c r="B32" s="16"/>
      <c r="C32" s="8">
        <f>IF(B32="","",IFERROR(VLOOKUP(B32,'Çalışan Özeti'!$A$6:$C$45,2,FALSE),"Listede yok"))</f>
      </c>
      <c r="D32" s="8">
        <f>IF(B32="","",IFERROR(VLOOKUP(B32,'Çalışan Özeti'!$A$6:$C$45,3,FALSE),""))</f>
      </c>
      <c r="E32" s="17"/>
      <c r="F32" s="17"/>
      <c r="G32" s="18"/>
      <c r="H32" s="11">
        <f>IF(OR(E32="",F32=""),"",NETWORKDAYS(E32,F32))</f>
      </c>
      <c r="I32" s="12"/>
      <c r="J32" s="13">
        <f>IF(H32="","",IF(I32&lt;&gt;"",I32,H32))</f>
      </c>
      <c r="K32" s="8">
        <f>IF(G32="","",IFERROR(VLOOKUP(G32,'Devamsızlık Türleri'!$A$6:$D$17,3,FALSE),"?"))</f>
      </c>
      <c r="L32" s="8">
        <f>IF(G32="","",IFERROR(VLOOKUP(G32,'Devamsızlık Türleri'!$A$6:$D$17,4,FALSE),"?"))</f>
      </c>
      <c r="M32" s="18"/>
      <c r="N32" s="14"/>
    </row>
    <row r="33" spans="1:14" x14ac:dyDescent="0.25">
      <c r="A33" s="6">
        <v>28</v>
      </c>
      <c r="B33" s="16"/>
      <c r="C33" s="8">
        <f>IF(B33="","",IFERROR(VLOOKUP(B33,'Çalışan Özeti'!$A$6:$C$45,2,FALSE),"Listede yok"))</f>
      </c>
      <c r="D33" s="8">
        <f>IF(B33="","",IFERROR(VLOOKUP(B33,'Çalışan Özeti'!$A$6:$C$45,3,FALSE),""))</f>
      </c>
      <c r="E33" s="17"/>
      <c r="F33" s="17"/>
      <c r="G33" s="18"/>
      <c r="H33" s="11">
        <f>IF(OR(E33="",F33=""),"",NETWORKDAYS(E33,F33))</f>
      </c>
      <c r="I33" s="12"/>
      <c r="J33" s="13">
        <f>IF(H33="","",IF(I33&lt;&gt;"",I33,H33))</f>
      </c>
      <c r="K33" s="8">
        <f>IF(G33="","",IFERROR(VLOOKUP(G33,'Devamsızlık Türleri'!$A$6:$D$17,3,FALSE),"?"))</f>
      </c>
      <c r="L33" s="8">
        <f>IF(G33="","",IFERROR(VLOOKUP(G33,'Devamsızlık Türleri'!$A$6:$D$17,4,FALSE),"?"))</f>
      </c>
      <c r="M33" s="18"/>
      <c r="N33" s="14"/>
    </row>
    <row r="34" spans="1:14" x14ac:dyDescent="0.25">
      <c r="A34" s="6">
        <v>29</v>
      </c>
      <c r="B34" s="16"/>
      <c r="C34" s="8">
        <f>IF(B34="","",IFERROR(VLOOKUP(B34,'Çalışan Özeti'!$A$6:$C$45,2,FALSE),"Listede yok"))</f>
      </c>
      <c r="D34" s="8">
        <f>IF(B34="","",IFERROR(VLOOKUP(B34,'Çalışan Özeti'!$A$6:$C$45,3,FALSE),""))</f>
      </c>
      <c r="E34" s="17"/>
      <c r="F34" s="17"/>
      <c r="G34" s="18"/>
      <c r="H34" s="11">
        <f>IF(OR(E34="",F34=""),"",NETWORKDAYS(E34,F34))</f>
      </c>
      <c r="I34" s="12"/>
      <c r="J34" s="13">
        <f>IF(H34="","",IF(I34&lt;&gt;"",I34,H34))</f>
      </c>
      <c r="K34" s="8">
        <f>IF(G34="","",IFERROR(VLOOKUP(G34,'Devamsızlık Türleri'!$A$6:$D$17,3,FALSE),"?"))</f>
      </c>
      <c r="L34" s="8">
        <f>IF(G34="","",IFERROR(VLOOKUP(G34,'Devamsızlık Türleri'!$A$6:$D$17,4,FALSE),"?"))</f>
      </c>
      <c r="M34" s="18"/>
      <c r="N34" s="14"/>
    </row>
    <row r="35" spans="1:14" x14ac:dyDescent="0.25">
      <c r="A35" s="6">
        <v>30</v>
      </c>
      <c r="B35" s="16"/>
      <c r="C35" s="8">
        <f>IF(B35="","",IFERROR(VLOOKUP(B35,'Çalışan Özeti'!$A$6:$C$45,2,FALSE),"Listede yok"))</f>
      </c>
      <c r="D35" s="8">
        <f>IF(B35="","",IFERROR(VLOOKUP(B35,'Çalışan Özeti'!$A$6:$C$45,3,FALSE),""))</f>
      </c>
      <c r="E35" s="17"/>
      <c r="F35" s="17"/>
      <c r="G35" s="18"/>
      <c r="H35" s="11">
        <f>IF(OR(E35="",F35=""),"",NETWORKDAYS(E35,F35))</f>
      </c>
      <c r="I35" s="12"/>
      <c r="J35" s="13">
        <f>IF(H35="","",IF(I35&lt;&gt;"",I35,H35))</f>
      </c>
      <c r="K35" s="8">
        <f>IF(G35="","",IFERROR(VLOOKUP(G35,'Devamsızlık Türleri'!$A$6:$D$17,3,FALSE),"?"))</f>
      </c>
      <c r="L35" s="8">
        <f>IF(G35="","",IFERROR(VLOOKUP(G35,'Devamsızlık Türleri'!$A$6:$D$17,4,FALSE),"?"))</f>
      </c>
      <c r="M35" s="18"/>
      <c r="N35" s="14"/>
    </row>
    <row r="36" spans="1:14" x14ac:dyDescent="0.25">
      <c r="A36" s="6">
        <v>31</v>
      </c>
      <c r="B36" s="16"/>
      <c r="C36" s="8">
        <f>IF(B36="","",IFERROR(VLOOKUP(B36,'Çalışan Özeti'!$A$6:$C$45,2,FALSE),"Listede yok"))</f>
      </c>
      <c r="D36" s="8">
        <f>IF(B36="","",IFERROR(VLOOKUP(B36,'Çalışan Özeti'!$A$6:$C$45,3,FALSE),""))</f>
      </c>
      <c r="E36" s="17"/>
      <c r="F36" s="17"/>
      <c r="G36" s="18"/>
      <c r="H36" s="11">
        <f>IF(OR(E36="",F36=""),"",NETWORKDAYS(E36,F36))</f>
      </c>
      <c r="I36" s="12"/>
      <c r="J36" s="13">
        <f>IF(H36="","",IF(I36&lt;&gt;"",I36,H36))</f>
      </c>
      <c r="K36" s="8">
        <f>IF(G36="","",IFERROR(VLOOKUP(G36,'Devamsızlık Türleri'!$A$6:$D$17,3,FALSE),"?"))</f>
      </c>
      <c r="L36" s="8">
        <f>IF(G36="","",IFERROR(VLOOKUP(G36,'Devamsızlık Türleri'!$A$6:$D$17,4,FALSE),"?"))</f>
      </c>
      <c r="M36" s="18"/>
      <c r="N36" s="14"/>
    </row>
    <row r="37" spans="1:14" x14ac:dyDescent="0.25">
      <c r="A37" s="6">
        <v>32</v>
      </c>
      <c r="B37" s="16"/>
      <c r="C37" s="8">
        <f>IF(B37="","",IFERROR(VLOOKUP(B37,'Çalışan Özeti'!$A$6:$C$45,2,FALSE),"Listede yok"))</f>
      </c>
      <c r="D37" s="8">
        <f>IF(B37="","",IFERROR(VLOOKUP(B37,'Çalışan Özeti'!$A$6:$C$45,3,FALSE),""))</f>
      </c>
      <c r="E37" s="17"/>
      <c r="F37" s="17"/>
      <c r="G37" s="18"/>
      <c r="H37" s="11">
        <f>IF(OR(E37="",F37=""),"",NETWORKDAYS(E37,F37))</f>
      </c>
      <c r="I37" s="12"/>
      <c r="J37" s="13">
        <f>IF(H37="","",IF(I37&lt;&gt;"",I37,H37))</f>
      </c>
      <c r="K37" s="8">
        <f>IF(G37="","",IFERROR(VLOOKUP(G37,'Devamsızlık Türleri'!$A$6:$D$17,3,FALSE),"?"))</f>
      </c>
      <c r="L37" s="8">
        <f>IF(G37="","",IFERROR(VLOOKUP(G37,'Devamsızlık Türleri'!$A$6:$D$17,4,FALSE),"?"))</f>
      </c>
      <c r="M37" s="18"/>
      <c r="N37" s="14"/>
    </row>
    <row r="38" spans="1:14" x14ac:dyDescent="0.25">
      <c r="A38" s="6">
        <v>33</v>
      </c>
      <c r="B38" s="16"/>
      <c r="C38" s="8">
        <f>IF(B38="","",IFERROR(VLOOKUP(B38,'Çalışan Özeti'!$A$6:$C$45,2,FALSE),"Listede yok"))</f>
      </c>
      <c r="D38" s="8">
        <f>IF(B38="","",IFERROR(VLOOKUP(B38,'Çalışan Özeti'!$A$6:$C$45,3,FALSE),""))</f>
      </c>
      <c r="E38" s="17"/>
      <c r="F38" s="17"/>
      <c r="G38" s="18"/>
      <c r="H38" s="11">
        <f>IF(OR(E38="",F38=""),"",NETWORKDAYS(E38,F38))</f>
      </c>
      <c r="I38" s="12"/>
      <c r="J38" s="13">
        <f>IF(H38="","",IF(I38&lt;&gt;"",I38,H38))</f>
      </c>
      <c r="K38" s="8">
        <f>IF(G38="","",IFERROR(VLOOKUP(G38,'Devamsızlık Türleri'!$A$6:$D$17,3,FALSE),"?"))</f>
      </c>
      <c r="L38" s="8">
        <f>IF(G38="","",IFERROR(VLOOKUP(G38,'Devamsızlık Türleri'!$A$6:$D$17,4,FALSE),"?"))</f>
      </c>
      <c r="M38" s="18"/>
      <c r="N38" s="14"/>
    </row>
    <row r="39" spans="1:14" x14ac:dyDescent="0.25">
      <c r="A39" s="6">
        <v>34</v>
      </c>
      <c r="B39" s="16"/>
      <c r="C39" s="8">
        <f>IF(B39="","",IFERROR(VLOOKUP(B39,'Çalışan Özeti'!$A$6:$C$45,2,FALSE),"Listede yok"))</f>
      </c>
      <c r="D39" s="8">
        <f>IF(B39="","",IFERROR(VLOOKUP(B39,'Çalışan Özeti'!$A$6:$C$45,3,FALSE),""))</f>
      </c>
      <c r="E39" s="17"/>
      <c r="F39" s="17"/>
      <c r="G39" s="18"/>
      <c r="H39" s="11">
        <f>IF(OR(E39="",F39=""),"",NETWORKDAYS(E39,F39))</f>
      </c>
      <c r="I39" s="12"/>
      <c r="J39" s="13">
        <f>IF(H39="","",IF(I39&lt;&gt;"",I39,H39))</f>
      </c>
      <c r="K39" s="8">
        <f>IF(G39="","",IFERROR(VLOOKUP(G39,'Devamsızlık Türleri'!$A$6:$D$17,3,FALSE),"?"))</f>
      </c>
      <c r="L39" s="8">
        <f>IF(G39="","",IFERROR(VLOOKUP(G39,'Devamsızlık Türleri'!$A$6:$D$17,4,FALSE),"?"))</f>
      </c>
      <c r="M39" s="18"/>
      <c r="N39" s="14"/>
    </row>
    <row r="40" spans="1:14" x14ac:dyDescent="0.25">
      <c r="A40" s="6">
        <v>35</v>
      </c>
      <c r="B40" s="16"/>
      <c r="C40" s="8">
        <f>IF(B40="","",IFERROR(VLOOKUP(B40,'Çalışan Özeti'!$A$6:$C$45,2,FALSE),"Listede yok"))</f>
      </c>
      <c r="D40" s="8">
        <f>IF(B40="","",IFERROR(VLOOKUP(B40,'Çalışan Özeti'!$A$6:$C$45,3,FALSE),""))</f>
      </c>
      <c r="E40" s="17"/>
      <c r="F40" s="17"/>
      <c r="G40" s="18"/>
      <c r="H40" s="11">
        <f>IF(OR(E40="",F40=""),"",NETWORKDAYS(E40,F40))</f>
      </c>
      <c r="I40" s="12"/>
      <c r="J40" s="13">
        <f>IF(H40="","",IF(I40&lt;&gt;"",I40,H40))</f>
      </c>
      <c r="K40" s="8">
        <f>IF(G40="","",IFERROR(VLOOKUP(G40,'Devamsızlık Türleri'!$A$6:$D$17,3,FALSE),"?"))</f>
      </c>
      <c r="L40" s="8">
        <f>IF(G40="","",IFERROR(VLOOKUP(G40,'Devamsızlık Türleri'!$A$6:$D$17,4,FALSE),"?"))</f>
      </c>
      <c r="M40" s="18"/>
      <c r="N40" s="14"/>
    </row>
    <row r="41" spans="1:14" x14ac:dyDescent="0.25">
      <c r="A41" s="6">
        <v>36</v>
      </c>
      <c r="B41" s="16"/>
      <c r="C41" s="8">
        <f>IF(B41="","",IFERROR(VLOOKUP(B41,'Çalışan Özeti'!$A$6:$C$45,2,FALSE),"Listede yok"))</f>
      </c>
      <c r="D41" s="8">
        <f>IF(B41="","",IFERROR(VLOOKUP(B41,'Çalışan Özeti'!$A$6:$C$45,3,FALSE),""))</f>
      </c>
      <c r="E41" s="17"/>
      <c r="F41" s="17"/>
      <c r="G41" s="18"/>
      <c r="H41" s="11">
        <f>IF(OR(E41="",F41=""),"",NETWORKDAYS(E41,F41))</f>
      </c>
      <c r="I41" s="12"/>
      <c r="J41" s="13">
        <f>IF(H41="","",IF(I41&lt;&gt;"",I41,H41))</f>
      </c>
      <c r="K41" s="8">
        <f>IF(G41="","",IFERROR(VLOOKUP(G41,'Devamsızlık Türleri'!$A$6:$D$17,3,FALSE),"?"))</f>
      </c>
      <c r="L41" s="8">
        <f>IF(G41="","",IFERROR(VLOOKUP(G41,'Devamsızlık Türleri'!$A$6:$D$17,4,FALSE),"?"))</f>
      </c>
      <c r="M41" s="18"/>
      <c r="N41" s="14"/>
    </row>
    <row r="42" spans="1:14" x14ac:dyDescent="0.25">
      <c r="A42" s="6">
        <v>37</v>
      </c>
      <c r="B42" s="16"/>
      <c r="C42" s="8">
        <f>IF(B42="","",IFERROR(VLOOKUP(B42,'Çalışan Özeti'!$A$6:$C$45,2,FALSE),"Listede yok"))</f>
      </c>
      <c r="D42" s="8">
        <f>IF(B42="","",IFERROR(VLOOKUP(B42,'Çalışan Özeti'!$A$6:$C$45,3,FALSE),""))</f>
      </c>
      <c r="E42" s="17"/>
      <c r="F42" s="17"/>
      <c r="G42" s="18"/>
      <c r="H42" s="11">
        <f>IF(OR(E42="",F42=""),"",NETWORKDAYS(E42,F42))</f>
      </c>
      <c r="I42" s="12"/>
      <c r="J42" s="13">
        <f>IF(H42="","",IF(I42&lt;&gt;"",I42,H42))</f>
      </c>
      <c r="K42" s="8">
        <f>IF(G42="","",IFERROR(VLOOKUP(G42,'Devamsızlık Türleri'!$A$6:$D$17,3,FALSE),"?"))</f>
      </c>
      <c r="L42" s="8">
        <f>IF(G42="","",IFERROR(VLOOKUP(G42,'Devamsızlık Türleri'!$A$6:$D$17,4,FALSE),"?"))</f>
      </c>
      <c r="M42" s="18"/>
      <c r="N42" s="14"/>
    </row>
    <row r="43" spans="1:14" x14ac:dyDescent="0.25">
      <c r="A43" s="6">
        <v>38</v>
      </c>
      <c r="B43" s="16"/>
      <c r="C43" s="8">
        <f>IF(B43="","",IFERROR(VLOOKUP(B43,'Çalışan Özeti'!$A$6:$C$45,2,FALSE),"Listede yok"))</f>
      </c>
      <c r="D43" s="8">
        <f>IF(B43="","",IFERROR(VLOOKUP(B43,'Çalışan Özeti'!$A$6:$C$45,3,FALSE),""))</f>
      </c>
      <c r="E43" s="17"/>
      <c r="F43" s="17"/>
      <c r="G43" s="18"/>
      <c r="H43" s="11">
        <f>IF(OR(E43="",F43=""),"",NETWORKDAYS(E43,F43))</f>
      </c>
      <c r="I43" s="12"/>
      <c r="J43" s="13">
        <f>IF(H43="","",IF(I43&lt;&gt;"",I43,H43))</f>
      </c>
      <c r="K43" s="8">
        <f>IF(G43="","",IFERROR(VLOOKUP(G43,'Devamsızlık Türleri'!$A$6:$D$17,3,FALSE),"?"))</f>
      </c>
      <c r="L43" s="8">
        <f>IF(G43="","",IFERROR(VLOOKUP(G43,'Devamsızlık Türleri'!$A$6:$D$17,4,FALSE),"?"))</f>
      </c>
      <c r="M43" s="18"/>
      <c r="N43" s="14"/>
    </row>
    <row r="44" spans="1:14" x14ac:dyDescent="0.25">
      <c r="A44" s="6">
        <v>39</v>
      </c>
      <c r="B44" s="16"/>
      <c r="C44" s="8">
        <f>IF(B44="","",IFERROR(VLOOKUP(B44,'Çalışan Özeti'!$A$6:$C$45,2,FALSE),"Listede yok"))</f>
      </c>
      <c r="D44" s="8">
        <f>IF(B44="","",IFERROR(VLOOKUP(B44,'Çalışan Özeti'!$A$6:$C$45,3,FALSE),""))</f>
      </c>
      <c r="E44" s="17"/>
      <c r="F44" s="17"/>
      <c r="G44" s="18"/>
      <c r="H44" s="11">
        <f>IF(OR(E44="",F44=""),"",NETWORKDAYS(E44,F44))</f>
      </c>
      <c r="I44" s="12"/>
      <c r="J44" s="13">
        <f>IF(H44="","",IF(I44&lt;&gt;"",I44,H44))</f>
      </c>
      <c r="K44" s="8">
        <f>IF(G44="","",IFERROR(VLOOKUP(G44,'Devamsızlık Türleri'!$A$6:$D$17,3,FALSE),"?"))</f>
      </c>
      <c r="L44" s="8">
        <f>IF(G44="","",IFERROR(VLOOKUP(G44,'Devamsızlık Türleri'!$A$6:$D$17,4,FALSE),"?"))</f>
      </c>
      <c r="M44" s="18"/>
      <c r="N44" s="14"/>
    </row>
    <row r="45" spans="1:14" x14ac:dyDescent="0.25">
      <c r="A45" s="6">
        <v>40</v>
      </c>
      <c r="B45" s="16"/>
      <c r="C45" s="8">
        <f>IF(B45="","",IFERROR(VLOOKUP(B45,'Çalışan Özeti'!$A$6:$C$45,2,FALSE),"Listede yok"))</f>
      </c>
      <c r="D45" s="8">
        <f>IF(B45="","",IFERROR(VLOOKUP(B45,'Çalışan Özeti'!$A$6:$C$45,3,FALSE),""))</f>
      </c>
      <c r="E45" s="17"/>
      <c r="F45" s="17"/>
      <c r="G45" s="18"/>
      <c r="H45" s="11">
        <f>IF(OR(E45="",F45=""),"",NETWORKDAYS(E45,F45))</f>
      </c>
      <c r="I45" s="12"/>
      <c r="J45" s="13">
        <f>IF(H45="","",IF(I45&lt;&gt;"",I45,H45))</f>
      </c>
      <c r="K45" s="8">
        <f>IF(G45="","",IFERROR(VLOOKUP(G45,'Devamsızlık Türleri'!$A$6:$D$17,3,FALSE),"?"))</f>
      </c>
      <c r="L45" s="8">
        <f>IF(G45="","",IFERROR(VLOOKUP(G45,'Devamsızlık Türleri'!$A$6:$D$17,4,FALSE),"?"))</f>
      </c>
      <c r="M45" s="18"/>
      <c r="N45" s="14"/>
    </row>
    <row r="46" spans="1:14" x14ac:dyDescent="0.25">
      <c r="A46" s="6">
        <v>41</v>
      </c>
      <c r="B46" s="16"/>
      <c r="C46" s="8">
        <f>IF(B46="","",IFERROR(VLOOKUP(B46,'Çalışan Özeti'!$A$6:$C$45,2,FALSE),"Listede yok"))</f>
      </c>
      <c r="D46" s="8">
        <f>IF(B46="","",IFERROR(VLOOKUP(B46,'Çalışan Özeti'!$A$6:$C$45,3,FALSE),""))</f>
      </c>
      <c r="E46" s="17"/>
      <c r="F46" s="17"/>
      <c r="G46" s="18"/>
      <c r="H46" s="11">
        <f>IF(OR(E46="",F46=""),"",NETWORKDAYS(E46,F46))</f>
      </c>
      <c r="I46" s="12"/>
      <c r="J46" s="13">
        <f>IF(H46="","",IF(I46&lt;&gt;"",I46,H46))</f>
      </c>
      <c r="K46" s="8">
        <f>IF(G46="","",IFERROR(VLOOKUP(G46,'Devamsızlık Türleri'!$A$6:$D$17,3,FALSE),"?"))</f>
      </c>
      <c r="L46" s="8">
        <f>IF(G46="","",IFERROR(VLOOKUP(G46,'Devamsızlık Türleri'!$A$6:$D$17,4,FALSE),"?"))</f>
      </c>
      <c r="M46" s="18"/>
      <c r="N46" s="14"/>
    </row>
    <row r="47" spans="1:14" x14ac:dyDescent="0.25">
      <c r="A47" s="6">
        <v>42</v>
      </c>
      <c r="B47" s="16"/>
      <c r="C47" s="8">
        <f>IF(B47="","",IFERROR(VLOOKUP(B47,'Çalışan Özeti'!$A$6:$C$45,2,FALSE),"Listede yok"))</f>
      </c>
      <c r="D47" s="8">
        <f>IF(B47="","",IFERROR(VLOOKUP(B47,'Çalışan Özeti'!$A$6:$C$45,3,FALSE),""))</f>
      </c>
      <c r="E47" s="17"/>
      <c r="F47" s="17"/>
      <c r="G47" s="18"/>
      <c r="H47" s="11">
        <f>IF(OR(E47="",F47=""),"",NETWORKDAYS(E47,F47))</f>
      </c>
      <c r="I47" s="12"/>
      <c r="J47" s="13">
        <f>IF(H47="","",IF(I47&lt;&gt;"",I47,H47))</f>
      </c>
      <c r="K47" s="8">
        <f>IF(G47="","",IFERROR(VLOOKUP(G47,'Devamsızlık Türleri'!$A$6:$D$17,3,FALSE),"?"))</f>
      </c>
      <c r="L47" s="8">
        <f>IF(G47="","",IFERROR(VLOOKUP(G47,'Devamsızlık Türleri'!$A$6:$D$17,4,FALSE),"?"))</f>
      </c>
      <c r="M47" s="18"/>
      <c r="N47" s="14"/>
    </row>
    <row r="48" spans="1:14" x14ac:dyDescent="0.25">
      <c r="A48" s="6">
        <v>43</v>
      </c>
      <c r="B48" s="16"/>
      <c r="C48" s="8">
        <f>IF(B48="","",IFERROR(VLOOKUP(B48,'Çalışan Özeti'!$A$6:$C$45,2,FALSE),"Listede yok"))</f>
      </c>
      <c r="D48" s="8">
        <f>IF(B48="","",IFERROR(VLOOKUP(B48,'Çalışan Özeti'!$A$6:$C$45,3,FALSE),""))</f>
      </c>
      <c r="E48" s="17"/>
      <c r="F48" s="17"/>
      <c r="G48" s="18"/>
      <c r="H48" s="11">
        <f>IF(OR(E48="",F48=""),"",NETWORKDAYS(E48,F48))</f>
      </c>
      <c r="I48" s="12"/>
      <c r="J48" s="13">
        <f>IF(H48="","",IF(I48&lt;&gt;"",I48,H48))</f>
      </c>
      <c r="K48" s="8">
        <f>IF(G48="","",IFERROR(VLOOKUP(G48,'Devamsızlık Türleri'!$A$6:$D$17,3,FALSE),"?"))</f>
      </c>
      <c r="L48" s="8">
        <f>IF(G48="","",IFERROR(VLOOKUP(G48,'Devamsızlık Türleri'!$A$6:$D$17,4,FALSE),"?"))</f>
      </c>
      <c r="M48" s="18"/>
      <c r="N48" s="14"/>
    </row>
    <row r="49" spans="1:14" x14ac:dyDescent="0.25">
      <c r="A49" s="6">
        <v>44</v>
      </c>
      <c r="B49" s="16"/>
      <c r="C49" s="8">
        <f>IF(B49="","",IFERROR(VLOOKUP(B49,'Çalışan Özeti'!$A$6:$C$45,2,FALSE),"Listede yok"))</f>
      </c>
      <c r="D49" s="8">
        <f>IF(B49="","",IFERROR(VLOOKUP(B49,'Çalışan Özeti'!$A$6:$C$45,3,FALSE),""))</f>
      </c>
      <c r="E49" s="17"/>
      <c r="F49" s="17"/>
      <c r="G49" s="18"/>
      <c r="H49" s="11">
        <f>IF(OR(E49="",F49=""),"",NETWORKDAYS(E49,F49))</f>
      </c>
      <c r="I49" s="12"/>
      <c r="J49" s="13">
        <f>IF(H49="","",IF(I49&lt;&gt;"",I49,H49))</f>
      </c>
      <c r="K49" s="8">
        <f>IF(G49="","",IFERROR(VLOOKUP(G49,'Devamsızlık Türleri'!$A$6:$D$17,3,FALSE),"?"))</f>
      </c>
      <c r="L49" s="8">
        <f>IF(G49="","",IFERROR(VLOOKUP(G49,'Devamsızlık Türleri'!$A$6:$D$17,4,FALSE),"?"))</f>
      </c>
      <c r="M49" s="18"/>
      <c r="N49" s="14"/>
    </row>
    <row r="50" spans="1:14" x14ac:dyDescent="0.25">
      <c r="A50" s="6">
        <v>45</v>
      </c>
      <c r="B50" s="16"/>
      <c r="C50" s="8">
        <f>IF(B50="","",IFERROR(VLOOKUP(B50,'Çalışan Özeti'!$A$6:$C$45,2,FALSE),"Listede yok"))</f>
      </c>
      <c r="D50" s="8">
        <f>IF(B50="","",IFERROR(VLOOKUP(B50,'Çalışan Özeti'!$A$6:$C$45,3,FALSE),""))</f>
      </c>
      <c r="E50" s="17"/>
      <c r="F50" s="17"/>
      <c r="G50" s="18"/>
      <c r="H50" s="11">
        <f>IF(OR(E50="",F50=""),"",NETWORKDAYS(E50,F50))</f>
      </c>
      <c r="I50" s="12"/>
      <c r="J50" s="13">
        <f>IF(H50="","",IF(I50&lt;&gt;"",I50,H50))</f>
      </c>
      <c r="K50" s="8">
        <f>IF(G50="","",IFERROR(VLOOKUP(G50,'Devamsızlık Türleri'!$A$6:$D$17,3,FALSE),"?"))</f>
      </c>
      <c r="L50" s="8">
        <f>IF(G50="","",IFERROR(VLOOKUP(G50,'Devamsızlık Türleri'!$A$6:$D$17,4,FALSE),"?"))</f>
      </c>
      <c r="M50" s="18"/>
      <c r="N50" s="14"/>
    </row>
    <row r="51" spans="1:14" x14ac:dyDescent="0.25">
      <c r="A51" s="6">
        <v>46</v>
      </c>
      <c r="B51" s="16"/>
      <c r="C51" s="8">
        <f>IF(B51="","",IFERROR(VLOOKUP(B51,'Çalışan Özeti'!$A$6:$C$45,2,FALSE),"Listede yok"))</f>
      </c>
      <c r="D51" s="8">
        <f>IF(B51="","",IFERROR(VLOOKUP(B51,'Çalışan Özeti'!$A$6:$C$45,3,FALSE),""))</f>
      </c>
      <c r="E51" s="17"/>
      <c r="F51" s="17"/>
      <c r="G51" s="18"/>
      <c r="H51" s="11">
        <f>IF(OR(E51="",F51=""),"",NETWORKDAYS(E51,F51))</f>
      </c>
      <c r="I51" s="12"/>
      <c r="J51" s="13">
        <f>IF(H51="","",IF(I51&lt;&gt;"",I51,H51))</f>
      </c>
      <c r="K51" s="8">
        <f>IF(G51="","",IFERROR(VLOOKUP(G51,'Devamsızlık Türleri'!$A$6:$D$17,3,FALSE),"?"))</f>
      </c>
      <c r="L51" s="8">
        <f>IF(G51="","",IFERROR(VLOOKUP(G51,'Devamsızlık Türleri'!$A$6:$D$17,4,FALSE),"?"))</f>
      </c>
      <c r="M51" s="18"/>
      <c r="N51" s="14"/>
    </row>
    <row r="52" spans="1:14" x14ac:dyDescent="0.25">
      <c r="A52" s="6">
        <v>47</v>
      </c>
      <c r="B52" s="16"/>
      <c r="C52" s="8">
        <f>IF(B52="","",IFERROR(VLOOKUP(B52,'Çalışan Özeti'!$A$6:$C$45,2,FALSE),"Listede yok"))</f>
      </c>
      <c r="D52" s="8">
        <f>IF(B52="","",IFERROR(VLOOKUP(B52,'Çalışan Özeti'!$A$6:$C$45,3,FALSE),""))</f>
      </c>
      <c r="E52" s="17"/>
      <c r="F52" s="17"/>
      <c r="G52" s="18"/>
      <c r="H52" s="11">
        <f>IF(OR(E52="",F52=""),"",NETWORKDAYS(E52,F52))</f>
      </c>
      <c r="I52" s="12"/>
      <c r="J52" s="13">
        <f>IF(H52="","",IF(I52&lt;&gt;"",I52,H52))</f>
      </c>
      <c r="K52" s="8">
        <f>IF(G52="","",IFERROR(VLOOKUP(G52,'Devamsızlık Türleri'!$A$6:$D$17,3,FALSE),"?"))</f>
      </c>
      <c r="L52" s="8">
        <f>IF(G52="","",IFERROR(VLOOKUP(G52,'Devamsızlık Türleri'!$A$6:$D$17,4,FALSE),"?"))</f>
      </c>
      <c r="M52" s="18"/>
      <c r="N52" s="14"/>
    </row>
    <row r="53" spans="1:14" x14ac:dyDescent="0.25">
      <c r="A53" s="6">
        <v>48</v>
      </c>
      <c r="B53" s="16"/>
      <c r="C53" s="8">
        <f>IF(B53="","",IFERROR(VLOOKUP(B53,'Çalışan Özeti'!$A$6:$C$45,2,FALSE),"Listede yok"))</f>
      </c>
      <c r="D53" s="8">
        <f>IF(B53="","",IFERROR(VLOOKUP(B53,'Çalışan Özeti'!$A$6:$C$45,3,FALSE),""))</f>
      </c>
      <c r="E53" s="17"/>
      <c r="F53" s="17"/>
      <c r="G53" s="18"/>
      <c r="H53" s="11">
        <f>IF(OR(E53="",F53=""),"",NETWORKDAYS(E53,F53))</f>
      </c>
      <c r="I53" s="12"/>
      <c r="J53" s="13">
        <f>IF(H53="","",IF(I53&lt;&gt;"",I53,H53))</f>
      </c>
      <c r="K53" s="8">
        <f>IF(G53="","",IFERROR(VLOOKUP(G53,'Devamsızlık Türleri'!$A$6:$D$17,3,FALSE),"?"))</f>
      </c>
      <c r="L53" s="8">
        <f>IF(G53="","",IFERROR(VLOOKUP(G53,'Devamsızlık Türleri'!$A$6:$D$17,4,FALSE),"?"))</f>
      </c>
      <c r="M53" s="18"/>
      <c r="N53" s="14"/>
    </row>
    <row r="54" spans="1:14" x14ac:dyDescent="0.25">
      <c r="A54" s="6">
        <v>49</v>
      </c>
      <c r="B54" s="16"/>
      <c r="C54" s="8">
        <f>IF(B54="","",IFERROR(VLOOKUP(B54,'Çalışan Özeti'!$A$6:$C$45,2,FALSE),"Listede yok"))</f>
      </c>
      <c r="D54" s="8">
        <f>IF(B54="","",IFERROR(VLOOKUP(B54,'Çalışan Özeti'!$A$6:$C$45,3,FALSE),""))</f>
      </c>
      <c r="E54" s="17"/>
      <c r="F54" s="17"/>
      <c r="G54" s="18"/>
      <c r="H54" s="11">
        <f>IF(OR(E54="",F54=""),"",NETWORKDAYS(E54,F54))</f>
      </c>
      <c r="I54" s="12"/>
      <c r="J54" s="13">
        <f>IF(H54="","",IF(I54&lt;&gt;"",I54,H54))</f>
      </c>
      <c r="K54" s="8">
        <f>IF(G54="","",IFERROR(VLOOKUP(G54,'Devamsızlık Türleri'!$A$6:$D$17,3,FALSE),"?"))</f>
      </c>
      <c r="L54" s="8">
        <f>IF(G54="","",IFERROR(VLOOKUP(G54,'Devamsızlık Türleri'!$A$6:$D$17,4,FALSE),"?"))</f>
      </c>
      <c r="M54" s="18"/>
      <c r="N54" s="14"/>
    </row>
    <row r="55" spans="1:14" x14ac:dyDescent="0.25">
      <c r="A55" s="6">
        <v>50</v>
      </c>
      <c r="B55" s="16"/>
      <c r="C55" s="8">
        <f>IF(B55="","",IFERROR(VLOOKUP(B55,'Çalışan Özeti'!$A$6:$C$45,2,FALSE),"Listede yok"))</f>
      </c>
      <c r="D55" s="8">
        <f>IF(B55="","",IFERROR(VLOOKUP(B55,'Çalışan Özeti'!$A$6:$C$45,3,FALSE),""))</f>
      </c>
      <c r="E55" s="17"/>
      <c r="F55" s="17"/>
      <c r="G55" s="18"/>
      <c r="H55" s="11">
        <f>IF(OR(E55="",F55=""),"",NETWORKDAYS(E55,F55))</f>
      </c>
      <c r="I55" s="12"/>
      <c r="J55" s="13">
        <f>IF(H55="","",IF(I55&lt;&gt;"",I55,H55))</f>
      </c>
      <c r="K55" s="8">
        <f>IF(G55="","",IFERROR(VLOOKUP(G55,'Devamsızlık Türleri'!$A$6:$D$17,3,FALSE),"?"))</f>
      </c>
      <c r="L55" s="8">
        <f>IF(G55="","",IFERROR(VLOOKUP(G55,'Devamsızlık Türleri'!$A$6:$D$17,4,FALSE),"?"))</f>
      </c>
      <c r="M55" s="18"/>
      <c r="N55" s="14"/>
    </row>
    <row r="56" spans="1:14" x14ac:dyDescent="0.25">
      <c r="A56" s="6">
        <v>51</v>
      </c>
      <c r="B56" s="16"/>
      <c r="C56" s="8">
        <f>IF(B56="","",IFERROR(VLOOKUP(B56,'Çalışan Özeti'!$A$6:$C$45,2,FALSE),"Listede yok"))</f>
      </c>
      <c r="D56" s="8">
        <f>IF(B56="","",IFERROR(VLOOKUP(B56,'Çalışan Özeti'!$A$6:$C$45,3,FALSE),""))</f>
      </c>
      <c r="E56" s="17"/>
      <c r="F56" s="17"/>
      <c r="G56" s="18"/>
      <c r="H56" s="11">
        <f>IF(OR(E56="",F56=""),"",NETWORKDAYS(E56,F56))</f>
      </c>
      <c r="I56" s="12"/>
      <c r="J56" s="13">
        <f>IF(H56="","",IF(I56&lt;&gt;"",I56,H56))</f>
      </c>
      <c r="K56" s="8">
        <f>IF(G56="","",IFERROR(VLOOKUP(G56,'Devamsızlık Türleri'!$A$6:$D$17,3,FALSE),"?"))</f>
      </c>
      <c r="L56" s="8">
        <f>IF(G56="","",IFERROR(VLOOKUP(G56,'Devamsızlık Türleri'!$A$6:$D$17,4,FALSE),"?"))</f>
      </c>
      <c r="M56" s="18"/>
      <c r="N56" s="14"/>
    </row>
    <row r="57" spans="1:14" x14ac:dyDescent="0.25">
      <c r="A57" s="6">
        <v>52</v>
      </c>
      <c r="B57" s="16"/>
      <c r="C57" s="8">
        <f>IF(B57="","",IFERROR(VLOOKUP(B57,'Çalışan Özeti'!$A$6:$C$45,2,FALSE),"Listede yok"))</f>
      </c>
      <c r="D57" s="8">
        <f>IF(B57="","",IFERROR(VLOOKUP(B57,'Çalışan Özeti'!$A$6:$C$45,3,FALSE),""))</f>
      </c>
      <c r="E57" s="17"/>
      <c r="F57" s="17"/>
      <c r="G57" s="18"/>
      <c r="H57" s="11">
        <f>IF(OR(E57="",F57=""),"",NETWORKDAYS(E57,F57))</f>
      </c>
      <c r="I57" s="12"/>
      <c r="J57" s="13">
        <f>IF(H57="","",IF(I57&lt;&gt;"",I57,H57))</f>
      </c>
      <c r="K57" s="8">
        <f>IF(G57="","",IFERROR(VLOOKUP(G57,'Devamsızlık Türleri'!$A$6:$D$17,3,FALSE),"?"))</f>
      </c>
      <c r="L57" s="8">
        <f>IF(G57="","",IFERROR(VLOOKUP(G57,'Devamsızlık Türleri'!$A$6:$D$17,4,FALSE),"?"))</f>
      </c>
      <c r="M57" s="18"/>
      <c r="N57" s="14"/>
    </row>
    <row r="58" spans="1:14" x14ac:dyDescent="0.25">
      <c r="A58" s="6">
        <v>53</v>
      </c>
      <c r="B58" s="16"/>
      <c r="C58" s="8">
        <f>IF(B58="","",IFERROR(VLOOKUP(B58,'Çalışan Özeti'!$A$6:$C$45,2,FALSE),"Listede yok"))</f>
      </c>
      <c r="D58" s="8">
        <f>IF(B58="","",IFERROR(VLOOKUP(B58,'Çalışan Özeti'!$A$6:$C$45,3,FALSE),""))</f>
      </c>
      <c r="E58" s="17"/>
      <c r="F58" s="17"/>
      <c r="G58" s="18"/>
      <c r="H58" s="11">
        <f>IF(OR(E58="",F58=""),"",NETWORKDAYS(E58,F58))</f>
      </c>
      <c r="I58" s="12"/>
      <c r="J58" s="13">
        <f>IF(H58="","",IF(I58&lt;&gt;"",I58,H58))</f>
      </c>
      <c r="K58" s="8">
        <f>IF(G58="","",IFERROR(VLOOKUP(G58,'Devamsızlık Türleri'!$A$6:$D$17,3,FALSE),"?"))</f>
      </c>
      <c r="L58" s="8">
        <f>IF(G58="","",IFERROR(VLOOKUP(G58,'Devamsızlık Türleri'!$A$6:$D$17,4,FALSE),"?"))</f>
      </c>
      <c r="M58" s="18"/>
      <c r="N58" s="14"/>
    </row>
    <row r="59" spans="1:14" x14ac:dyDescent="0.25">
      <c r="A59" s="6">
        <v>54</v>
      </c>
      <c r="B59" s="16"/>
      <c r="C59" s="8">
        <f>IF(B59="","",IFERROR(VLOOKUP(B59,'Çalışan Özeti'!$A$6:$C$45,2,FALSE),"Listede yok"))</f>
      </c>
      <c r="D59" s="8">
        <f>IF(B59="","",IFERROR(VLOOKUP(B59,'Çalışan Özeti'!$A$6:$C$45,3,FALSE),""))</f>
      </c>
      <c r="E59" s="17"/>
      <c r="F59" s="17"/>
      <c r="G59" s="18"/>
      <c r="H59" s="11">
        <f>IF(OR(E59="",F59=""),"",NETWORKDAYS(E59,F59))</f>
      </c>
      <c r="I59" s="12"/>
      <c r="J59" s="13">
        <f>IF(H59="","",IF(I59&lt;&gt;"",I59,H59))</f>
      </c>
      <c r="K59" s="8">
        <f>IF(G59="","",IFERROR(VLOOKUP(G59,'Devamsızlık Türleri'!$A$6:$D$17,3,FALSE),"?"))</f>
      </c>
      <c r="L59" s="8">
        <f>IF(G59="","",IFERROR(VLOOKUP(G59,'Devamsızlık Türleri'!$A$6:$D$17,4,FALSE),"?"))</f>
      </c>
      <c r="M59" s="18"/>
      <c r="N59" s="14"/>
    </row>
    <row r="60" spans="1:14" x14ac:dyDescent="0.25">
      <c r="A60" s="6">
        <v>55</v>
      </c>
      <c r="B60" s="16"/>
      <c r="C60" s="8">
        <f>IF(B60="","",IFERROR(VLOOKUP(B60,'Çalışan Özeti'!$A$6:$C$45,2,FALSE),"Listede yok"))</f>
      </c>
      <c r="D60" s="8">
        <f>IF(B60="","",IFERROR(VLOOKUP(B60,'Çalışan Özeti'!$A$6:$C$45,3,FALSE),""))</f>
      </c>
      <c r="E60" s="17"/>
      <c r="F60" s="17"/>
      <c r="G60" s="18"/>
      <c r="H60" s="11">
        <f>IF(OR(E60="",F60=""),"",NETWORKDAYS(E60,F60))</f>
      </c>
      <c r="I60" s="12"/>
      <c r="J60" s="13">
        <f>IF(H60="","",IF(I60&lt;&gt;"",I60,H60))</f>
      </c>
      <c r="K60" s="8">
        <f>IF(G60="","",IFERROR(VLOOKUP(G60,'Devamsızlık Türleri'!$A$6:$D$17,3,FALSE),"?"))</f>
      </c>
      <c r="L60" s="8">
        <f>IF(G60="","",IFERROR(VLOOKUP(G60,'Devamsızlık Türleri'!$A$6:$D$17,4,FALSE),"?"))</f>
      </c>
      <c r="M60" s="18"/>
      <c r="N60" s="14"/>
    </row>
    <row r="61" spans="1:14" x14ac:dyDescent="0.25">
      <c r="A61" s="6">
        <v>56</v>
      </c>
      <c r="B61" s="16"/>
      <c r="C61" s="8">
        <f>IF(B61="","",IFERROR(VLOOKUP(B61,'Çalışan Özeti'!$A$6:$C$45,2,FALSE),"Listede yok"))</f>
      </c>
      <c r="D61" s="8">
        <f>IF(B61="","",IFERROR(VLOOKUP(B61,'Çalışan Özeti'!$A$6:$C$45,3,FALSE),""))</f>
      </c>
      <c r="E61" s="17"/>
      <c r="F61" s="17"/>
      <c r="G61" s="18"/>
      <c r="H61" s="11">
        <f>IF(OR(E61="",F61=""),"",NETWORKDAYS(E61,F61))</f>
      </c>
      <c r="I61" s="12"/>
      <c r="J61" s="13">
        <f>IF(H61="","",IF(I61&lt;&gt;"",I61,H61))</f>
      </c>
      <c r="K61" s="8">
        <f>IF(G61="","",IFERROR(VLOOKUP(G61,'Devamsızlık Türleri'!$A$6:$D$17,3,FALSE),"?"))</f>
      </c>
      <c r="L61" s="8">
        <f>IF(G61="","",IFERROR(VLOOKUP(G61,'Devamsızlık Türleri'!$A$6:$D$17,4,FALSE),"?"))</f>
      </c>
      <c r="M61" s="18"/>
      <c r="N61" s="14"/>
    </row>
    <row r="62" spans="1:14" x14ac:dyDescent="0.25">
      <c r="A62" s="6">
        <v>57</v>
      </c>
      <c r="B62" s="16"/>
      <c r="C62" s="8">
        <f>IF(B62="","",IFERROR(VLOOKUP(B62,'Çalışan Özeti'!$A$6:$C$45,2,FALSE),"Listede yok"))</f>
      </c>
      <c r="D62" s="8">
        <f>IF(B62="","",IFERROR(VLOOKUP(B62,'Çalışan Özeti'!$A$6:$C$45,3,FALSE),""))</f>
      </c>
      <c r="E62" s="17"/>
      <c r="F62" s="17"/>
      <c r="G62" s="18"/>
      <c r="H62" s="11">
        <f>IF(OR(E62="",F62=""),"",NETWORKDAYS(E62,F62))</f>
      </c>
      <c r="I62" s="12"/>
      <c r="J62" s="13">
        <f>IF(H62="","",IF(I62&lt;&gt;"",I62,H62))</f>
      </c>
      <c r="K62" s="8">
        <f>IF(G62="","",IFERROR(VLOOKUP(G62,'Devamsızlık Türleri'!$A$6:$D$17,3,FALSE),"?"))</f>
      </c>
      <c r="L62" s="8">
        <f>IF(G62="","",IFERROR(VLOOKUP(G62,'Devamsızlık Türleri'!$A$6:$D$17,4,FALSE),"?"))</f>
      </c>
      <c r="M62" s="18"/>
      <c r="N62" s="14"/>
    </row>
    <row r="63" spans="1:14" x14ac:dyDescent="0.25">
      <c r="A63" s="6">
        <v>58</v>
      </c>
      <c r="B63" s="16"/>
      <c r="C63" s="8">
        <f>IF(B63="","",IFERROR(VLOOKUP(B63,'Çalışan Özeti'!$A$6:$C$45,2,FALSE),"Listede yok"))</f>
      </c>
      <c r="D63" s="8">
        <f>IF(B63="","",IFERROR(VLOOKUP(B63,'Çalışan Özeti'!$A$6:$C$45,3,FALSE),""))</f>
      </c>
      <c r="E63" s="17"/>
      <c r="F63" s="17"/>
      <c r="G63" s="18"/>
      <c r="H63" s="11">
        <f>IF(OR(E63="",F63=""),"",NETWORKDAYS(E63,F63))</f>
      </c>
      <c r="I63" s="12"/>
      <c r="J63" s="13">
        <f>IF(H63="","",IF(I63&lt;&gt;"",I63,H63))</f>
      </c>
      <c r="K63" s="8">
        <f>IF(G63="","",IFERROR(VLOOKUP(G63,'Devamsızlık Türleri'!$A$6:$D$17,3,FALSE),"?"))</f>
      </c>
      <c r="L63" s="8">
        <f>IF(G63="","",IFERROR(VLOOKUP(G63,'Devamsızlık Türleri'!$A$6:$D$17,4,FALSE),"?"))</f>
      </c>
      <c r="M63" s="18"/>
      <c r="N63" s="14"/>
    </row>
    <row r="64" spans="1:14" x14ac:dyDescent="0.25">
      <c r="A64" s="6">
        <v>59</v>
      </c>
      <c r="B64" s="16"/>
      <c r="C64" s="8">
        <f>IF(B64="","",IFERROR(VLOOKUP(B64,'Çalışan Özeti'!$A$6:$C$45,2,FALSE),"Listede yok"))</f>
      </c>
      <c r="D64" s="8">
        <f>IF(B64="","",IFERROR(VLOOKUP(B64,'Çalışan Özeti'!$A$6:$C$45,3,FALSE),""))</f>
      </c>
      <c r="E64" s="17"/>
      <c r="F64" s="17"/>
      <c r="G64" s="18"/>
      <c r="H64" s="11">
        <f>IF(OR(E64="",F64=""),"",NETWORKDAYS(E64,F64))</f>
      </c>
      <c r="I64" s="12"/>
      <c r="J64" s="13">
        <f>IF(H64="","",IF(I64&lt;&gt;"",I64,H64))</f>
      </c>
      <c r="K64" s="8">
        <f>IF(G64="","",IFERROR(VLOOKUP(G64,'Devamsızlık Türleri'!$A$6:$D$17,3,FALSE),"?"))</f>
      </c>
      <c r="L64" s="8">
        <f>IF(G64="","",IFERROR(VLOOKUP(G64,'Devamsızlık Türleri'!$A$6:$D$17,4,FALSE),"?"))</f>
      </c>
      <c r="M64" s="18"/>
      <c r="N64" s="14"/>
    </row>
    <row r="65" spans="1:14" x14ac:dyDescent="0.25">
      <c r="A65" s="6">
        <v>60</v>
      </c>
      <c r="B65" s="16"/>
      <c r="C65" s="8">
        <f>IF(B65="","",IFERROR(VLOOKUP(B65,'Çalışan Özeti'!$A$6:$C$45,2,FALSE),"Listede yok"))</f>
      </c>
      <c r="D65" s="8">
        <f>IF(B65="","",IFERROR(VLOOKUP(B65,'Çalışan Özeti'!$A$6:$C$45,3,FALSE),""))</f>
      </c>
      <c r="E65" s="17"/>
      <c r="F65" s="17"/>
      <c r="G65" s="18"/>
      <c r="H65" s="11">
        <f>IF(OR(E65="",F65=""),"",NETWORKDAYS(E65,F65))</f>
      </c>
      <c r="I65" s="12"/>
      <c r="J65" s="13">
        <f>IF(H65="","",IF(I65&lt;&gt;"",I65,H65))</f>
      </c>
      <c r="K65" s="8">
        <f>IF(G65="","",IFERROR(VLOOKUP(G65,'Devamsızlık Türleri'!$A$6:$D$17,3,FALSE),"?"))</f>
      </c>
      <c r="L65" s="8">
        <f>IF(G65="","",IFERROR(VLOOKUP(G65,'Devamsızlık Türleri'!$A$6:$D$17,4,FALSE),"?"))</f>
      </c>
      <c r="M65" s="18"/>
      <c r="N65" s="14"/>
    </row>
    <row r="66" spans="1:14" x14ac:dyDescent="0.25">
      <c r="A66" s="6">
        <v>61</v>
      </c>
      <c r="B66" s="16"/>
      <c r="C66" s="8">
        <f>IF(B66="","",IFERROR(VLOOKUP(B66,'Çalışan Özeti'!$A$6:$C$45,2,FALSE),"Listede yok"))</f>
      </c>
      <c r="D66" s="8">
        <f>IF(B66="","",IFERROR(VLOOKUP(B66,'Çalışan Özeti'!$A$6:$C$45,3,FALSE),""))</f>
      </c>
      <c r="E66" s="17"/>
      <c r="F66" s="17"/>
      <c r="G66" s="18"/>
      <c r="H66" s="11">
        <f>IF(OR(E66="",F66=""),"",NETWORKDAYS(E66,F66))</f>
      </c>
      <c r="I66" s="12"/>
      <c r="J66" s="13">
        <f>IF(H66="","",IF(I66&lt;&gt;"",I66,H66))</f>
      </c>
      <c r="K66" s="8">
        <f>IF(G66="","",IFERROR(VLOOKUP(G66,'Devamsızlık Türleri'!$A$6:$D$17,3,FALSE),"?"))</f>
      </c>
      <c r="L66" s="8">
        <f>IF(G66="","",IFERROR(VLOOKUP(G66,'Devamsızlık Türleri'!$A$6:$D$17,4,FALSE),"?"))</f>
      </c>
      <c r="M66" s="18"/>
      <c r="N66" s="14"/>
    </row>
    <row r="67" spans="1:14" x14ac:dyDescent="0.25">
      <c r="A67" s="6">
        <v>62</v>
      </c>
      <c r="B67" s="16"/>
      <c r="C67" s="8">
        <f>IF(B67="","",IFERROR(VLOOKUP(B67,'Çalışan Özeti'!$A$6:$C$45,2,FALSE),"Listede yok"))</f>
      </c>
      <c r="D67" s="8">
        <f>IF(B67="","",IFERROR(VLOOKUP(B67,'Çalışan Özeti'!$A$6:$C$45,3,FALSE),""))</f>
      </c>
      <c r="E67" s="17"/>
      <c r="F67" s="17"/>
      <c r="G67" s="18"/>
      <c r="H67" s="11">
        <f>IF(OR(E67="",F67=""),"",NETWORKDAYS(E67,F67))</f>
      </c>
      <c r="I67" s="12"/>
      <c r="J67" s="13">
        <f>IF(H67="","",IF(I67&lt;&gt;"",I67,H67))</f>
      </c>
      <c r="K67" s="8">
        <f>IF(G67="","",IFERROR(VLOOKUP(G67,'Devamsızlık Türleri'!$A$6:$D$17,3,FALSE),"?"))</f>
      </c>
      <c r="L67" s="8">
        <f>IF(G67="","",IFERROR(VLOOKUP(G67,'Devamsızlık Türleri'!$A$6:$D$17,4,FALSE),"?"))</f>
      </c>
      <c r="M67" s="18"/>
      <c r="N67" s="14"/>
    </row>
    <row r="68" spans="1:14" x14ac:dyDescent="0.25">
      <c r="A68" s="6">
        <v>63</v>
      </c>
      <c r="B68" s="16"/>
      <c r="C68" s="8">
        <f>IF(B68="","",IFERROR(VLOOKUP(B68,'Çalışan Özeti'!$A$6:$C$45,2,FALSE),"Listede yok"))</f>
      </c>
      <c r="D68" s="8">
        <f>IF(B68="","",IFERROR(VLOOKUP(B68,'Çalışan Özeti'!$A$6:$C$45,3,FALSE),""))</f>
      </c>
      <c r="E68" s="17"/>
      <c r="F68" s="17"/>
      <c r="G68" s="18"/>
      <c r="H68" s="11">
        <f>IF(OR(E68="",F68=""),"",NETWORKDAYS(E68,F68))</f>
      </c>
      <c r="I68" s="12"/>
      <c r="J68" s="13">
        <f>IF(H68="","",IF(I68&lt;&gt;"",I68,H68))</f>
      </c>
      <c r="K68" s="8">
        <f>IF(G68="","",IFERROR(VLOOKUP(G68,'Devamsızlık Türleri'!$A$6:$D$17,3,FALSE),"?"))</f>
      </c>
      <c r="L68" s="8">
        <f>IF(G68="","",IFERROR(VLOOKUP(G68,'Devamsızlık Türleri'!$A$6:$D$17,4,FALSE),"?"))</f>
      </c>
      <c r="M68" s="18"/>
      <c r="N68" s="14"/>
    </row>
    <row r="69" spans="1:14" x14ac:dyDescent="0.25">
      <c r="A69" s="6">
        <v>64</v>
      </c>
      <c r="B69" s="16"/>
      <c r="C69" s="8">
        <f>IF(B69="","",IFERROR(VLOOKUP(B69,'Çalışan Özeti'!$A$6:$C$45,2,FALSE),"Listede yok"))</f>
      </c>
      <c r="D69" s="8">
        <f>IF(B69="","",IFERROR(VLOOKUP(B69,'Çalışan Özeti'!$A$6:$C$45,3,FALSE),""))</f>
      </c>
      <c r="E69" s="17"/>
      <c r="F69" s="17"/>
      <c r="G69" s="18"/>
      <c r="H69" s="11">
        <f>IF(OR(E69="",F69=""),"",NETWORKDAYS(E69,F69))</f>
      </c>
      <c r="I69" s="12"/>
      <c r="J69" s="13">
        <f>IF(H69="","",IF(I69&lt;&gt;"",I69,H69))</f>
      </c>
      <c r="K69" s="8">
        <f>IF(G69="","",IFERROR(VLOOKUP(G69,'Devamsızlık Türleri'!$A$6:$D$17,3,FALSE),"?"))</f>
      </c>
      <c r="L69" s="8">
        <f>IF(G69="","",IFERROR(VLOOKUP(G69,'Devamsızlık Türleri'!$A$6:$D$17,4,FALSE),"?"))</f>
      </c>
      <c r="M69" s="18"/>
      <c r="N69" s="14"/>
    </row>
    <row r="70" spans="1:14" x14ac:dyDescent="0.25">
      <c r="A70" s="6">
        <v>65</v>
      </c>
      <c r="B70" s="16"/>
      <c r="C70" s="8">
        <f>IF(B70="","",IFERROR(VLOOKUP(B70,'Çalışan Özeti'!$A$6:$C$45,2,FALSE),"Listede yok"))</f>
      </c>
      <c r="D70" s="8">
        <f>IF(B70="","",IFERROR(VLOOKUP(B70,'Çalışan Özeti'!$A$6:$C$45,3,FALSE),""))</f>
      </c>
      <c r="E70" s="17"/>
      <c r="F70" s="17"/>
      <c r="G70" s="18"/>
      <c r="H70" s="11">
        <f>IF(OR(E70="",F70=""),"",NETWORKDAYS(E70,F70))</f>
      </c>
      <c r="I70" s="12"/>
      <c r="J70" s="13">
        <f>IF(H70="","",IF(I70&lt;&gt;"",I70,H70))</f>
      </c>
      <c r="K70" s="8">
        <f>IF(G70="","",IFERROR(VLOOKUP(G70,'Devamsızlık Türleri'!$A$6:$D$17,3,FALSE),"?"))</f>
      </c>
      <c r="L70" s="8">
        <f>IF(G70="","",IFERROR(VLOOKUP(G70,'Devamsızlık Türleri'!$A$6:$D$17,4,FALSE),"?"))</f>
      </c>
      <c r="M70" s="18"/>
      <c r="N70" s="14"/>
    </row>
    <row r="71" spans="1:14" x14ac:dyDescent="0.25">
      <c r="A71" s="6">
        <v>66</v>
      </c>
      <c r="B71" s="16"/>
      <c r="C71" s="8">
        <f>IF(B71="","",IFERROR(VLOOKUP(B71,'Çalışan Özeti'!$A$6:$C$45,2,FALSE),"Listede yok"))</f>
      </c>
      <c r="D71" s="8">
        <f>IF(B71="","",IFERROR(VLOOKUP(B71,'Çalışan Özeti'!$A$6:$C$45,3,FALSE),""))</f>
      </c>
      <c r="E71" s="17"/>
      <c r="F71" s="17"/>
      <c r="G71" s="18"/>
      <c r="H71" s="11">
        <f>IF(OR(E71="",F71=""),"",NETWORKDAYS(E71,F71))</f>
      </c>
      <c r="I71" s="12"/>
      <c r="J71" s="13">
        <f>IF(H71="","",IF(I71&lt;&gt;"",I71,H71))</f>
      </c>
      <c r="K71" s="8">
        <f>IF(G71="","",IFERROR(VLOOKUP(G71,'Devamsızlık Türleri'!$A$6:$D$17,3,FALSE),"?"))</f>
      </c>
      <c r="L71" s="8">
        <f>IF(G71="","",IFERROR(VLOOKUP(G71,'Devamsızlık Türleri'!$A$6:$D$17,4,FALSE),"?"))</f>
      </c>
      <c r="M71" s="18"/>
      <c r="N71" s="14"/>
    </row>
    <row r="72" spans="1:14" x14ac:dyDescent="0.25">
      <c r="A72" s="6">
        <v>67</v>
      </c>
      <c r="B72" s="16"/>
      <c r="C72" s="8">
        <f>IF(B72="","",IFERROR(VLOOKUP(B72,'Çalışan Özeti'!$A$6:$C$45,2,FALSE),"Listede yok"))</f>
      </c>
      <c r="D72" s="8">
        <f>IF(B72="","",IFERROR(VLOOKUP(B72,'Çalışan Özeti'!$A$6:$C$45,3,FALSE),""))</f>
      </c>
      <c r="E72" s="17"/>
      <c r="F72" s="17"/>
      <c r="G72" s="18"/>
      <c r="H72" s="11">
        <f>IF(OR(E72="",F72=""),"",NETWORKDAYS(E72,F72))</f>
      </c>
      <c r="I72" s="12"/>
      <c r="J72" s="13">
        <f>IF(H72="","",IF(I72&lt;&gt;"",I72,H72))</f>
      </c>
      <c r="K72" s="8">
        <f>IF(G72="","",IFERROR(VLOOKUP(G72,'Devamsızlık Türleri'!$A$6:$D$17,3,FALSE),"?"))</f>
      </c>
      <c r="L72" s="8">
        <f>IF(G72="","",IFERROR(VLOOKUP(G72,'Devamsızlık Türleri'!$A$6:$D$17,4,FALSE),"?"))</f>
      </c>
      <c r="M72" s="18"/>
      <c r="N72" s="14"/>
    </row>
    <row r="73" spans="1:14" x14ac:dyDescent="0.25">
      <c r="A73" s="6">
        <v>68</v>
      </c>
      <c r="B73" s="16"/>
      <c r="C73" s="8">
        <f>IF(B73="","",IFERROR(VLOOKUP(B73,'Çalışan Özeti'!$A$6:$C$45,2,FALSE),"Listede yok"))</f>
      </c>
      <c r="D73" s="8">
        <f>IF(B73="","",IFERROR(VLOOKUP(B73,'Çalışan Özeti'!$A$6:$C$45,3,FALSE),""))</f>
      </c>
      <c r="E73" s="17"/>
      <c r="F73" s="17"/>
      <c r="G73" s="18"/>
      <c r="H73" s="11">
        <f>IF(OR(E73="",F73=""),"",NETWORKDAYS(E73,F73))</f>
      </c>
      <c r="I73" s="12"/>
      <c r="J73" s="13">
        <f>IF(H73="","",IF(I73&lt;&gt;"",I73,H73))</f>
      </c>
      <c r="K73" s="8">
        <f>IF(G73="","",IFERROR(VLOOKUP(G73,'Devamsızlık Türleri'!$A$6:$D$17,3,FALSE),"?"))</f>
      </c>
      <c r="L73" s="8">
        <f>IF(G73="","",IFERROR(VLOOKUP(G73,'Devamsızlık Türleri'!$A$6:$D$17,4,FALSE),"?"))</f>
      </c>
      <c r="M73" s="18"/>
      <c r="N73" s="14"/>
    </row>
    <row r="74" spans="1:14" x14ac:dyDescent="0.25">
      <c r="A74" s="6">
        <v>69</v>
      </c>
      <c r="B74" s="16"/>
      <c r="C74" s="8">
        <f>IF(B74="","",IFERROR(VLOOKUP(B74,'Çalışan Özeti'!$A$6:$C$45,2,FALSE),"Listede yok"))</f>
      </c>
      <c r="D74" s="8">
        <f>IF(B74="","",IFERROR(VLOOKUP(B74,'Çalışan Özeti'!$A$6:$C$45,3,FALSE),""))</f>
      </c>
      <c r="E74" s="17"/>
      <c r="F74" s="17"/>
      <c r="G74" s="18"/>
      <c r="H74" s="11">
        <f>IF(OR(E74="",F74=""),"",NETWORKDAYS(E74,F74))</f>
      </c>
      <c r="I74" s="12"/>
      <c r="J74" s="13">
        <f>IF(H74="","",IF(I74&lt;&gt;"",I74,H74))</f>
      </c>
      <c r="K74" s="8">
        <f>IF(G74="","",IFERROR(VLOOKUP(G74,'Devamsızlık Türleri'!$A$6:$D$17,3,FALSE),"?"))</f>
      </c>
      <c r="L74" s="8">
        <f>IF(G74="","",IFERROR(VLOOKUP(G74,'Devamsızlık Türleri'!$A$6:$D$17,4,FALSE),"?"))</f>
      </c>
      <c r="M74" s="18"/>
      <c r="N74" s="14"/>
    </row>
    <row r="75" spans="1:14" x14ac:dyDescent="0.25">
      <c r="A75" s="6">
        <v>70</v>
      </c>
      <c r="B75" s="16"/>
      <c r="C75" s="8">
        <f>IF(B75="","",IFERROR(VLOOKUP(B75,'Çalışan Özeti'!$A$6:$C$45,2,FALSE),"Listede yok"))</f>
      </c>
      <c r="D75" s="8">
        <f>IF(B75="","",IFERROR(VLOOKUP(B75,'Çalışan Özeti'!$A$6:$C$45,3,FALSE),""))</f>
      </c>
      <c r="E75" s="17"/>
      <c r="F75" s="17"/>
      <c r="G75" s="18"/>
      <c r="H75" s="11">
        <f>IF(OR(E75="",F75=""),"",NETWORKDAYS(E75,F75))</f>
      </c>
      <c r="I75" s="12"/>
      <c r="J75" s="13">
        <f>IF(H75="","",IF(I75&lt;&gt;"",I75,H75))</f>
      </c>
      <c r="K75" s="8">
        <f>IF(G75="","",IFERROR(VLOOKUP(G75,'Devamsızlık Türleri'!$A$6:$D$17,3,FALSE),"?"))</f>
      </c>
      <c r="L75" s="8">
        <f>IF(G75="","",IFERROR(VLOOKUP(G75,'Devamsızlık Türleri'!$A$6:$D$17,4,FALSE),"?"))</f>
      </c>
      <c r="M75" s="18"/>
      <c r="N75" s="14"/>
    </row>
    <row r="76" spans="1:14" x14ac:dyDescent="0.25">
      <c r="A76" s="6">
        <v>71</v>
      </c>
      <c r="B76" s="16"/>
      <c r="C76" s="8">
        <f>IF(B76="","",IFERROR(VLOOKUP(B76,'Çalışan Özeti'!$A$6:$C$45,2,FALSE),"Listede yok"))</f>
      </c>
      <c r="D76" s="8">
        <f>IF(B76="","",IFERROR(VLOOKUP(B76,'Çalışan Özeti'!$A$6:$C$45,3,FALSE),""))</f>
      </c>
      <c r="E76" s="17"/>
      <c r="F76" s="17"/>
      <c r="G76" s="18"/>
      <c r="H76" s="11">
        <f>IF(OR(E76="",F76=""),"",NETWORKDAYS(E76,F76))</f>
      </c>
      <c r="I76" s="12"/>
      <c r="J76" s="13">
        <f>IF(H76="","",IF(I76&lt;&gt;"",I76,H76))</f>
      </c>
      <c r="K76" s="8">
        <f>IF(G76="","",IFERROR(VLOOKUP(G76,'Devamsızlık Türleri'!$A$6:$D$17,3,FALSE),"?"))</f>
      </c>
      <c r="L76" s="8">
        <f>IF(G76="","",IFERROR(VLOOKUP(G76,'Devamsızlık Türleri'!$A$6:$D$17,4,FALSE),"?"))</f>
      </c>
      <c r="M76" s="18"/>
      <c r="N76" s="14"/>
    </row>
    <row r="77" spans="1:14" x14ac:dyDescent="0.25">
      <c r="A77" s="6">
        <v>72</v>
      </c>
      <c r="B77" s="16"/>
      <c r="C77" s="8">
        <f>IF(B77="","",IFERROR(VLOOKUP(B77,'Çalışan Özeti'!$A$6:$C$45,2,FALSE),"Listede yok"))</f>
      </c>
      <c r="D77" s="8">
        <f>IF(B77="","",IFERROR(VLOOKUP(B77,'Çalışan Özeti'!$A$6:$C$45,3,FALSE),""))</f>
      </c>
      <c r="E77" s="17"/>
      <c r="F77" s="17"/>
      <c r="G77" s="18"/>
      <c r="H77" s="11">
        <f>IF(OR(E77="",F77=""),"",NETWORKDAYS(E77,F77))</f>
      </c>
      <c r="I77" s="12"/>
      <c r="J77" s="13">
        <f>IF(H77="","",IF(I77&lt;&gt;"",I77,H77))</f>
      </c>
      <c r="K77" s="8">
        <f>IF(G77="","",IFERROR(VLOOKUP(G77,'Devamsızlık Türleri'!$A$6:$D$17,3,FALSE),"?"))</f>
      </c>
      <c r="L77" s="8">
        <f>IF(G77="","",IFERROR(VLOOKUP(G77,'Devamsızlık Türleri'!$A$6:$D$17,4,FALSE),"?"))</f>
      </c>
      <c r="M77" s="18"/>
      <c r="N77" s="14"/>
    </row>
    <row r="78" spans="1:14" x14ac:dyDescent="0.25">
      <c r="A78" s="6">
        <v>73</v>
      </c>
      <c r="B78" s="16"/>
      <c r="C78" s="8">
        <f>IF(B78="","",IFERROR(VLOOKUP(B78,'Çalışan Özeti'!$A$6:$C$45,2,FALSE),"Listede yok"))</f>
      </c>
      <c r="D78" s="8">
        <f>IF(B78="","",IFERROR(VLOOKUP(B78,'Çalışan Özeti'!$A$6:$C$45,3,FALSE),""))</f>
      </c>
      <c r="E78" s="17"/>
      <c r="F78" s="17"/>
      <c r="G78" s="18"/>
      <c r="H78" s="11">
        <f>IF(OR(E78="",F78=""),"",NETWORKDAYS(E78,F78))</f>
      </c>
      <c r="I78" s="12"/>
      <c r="J78" s="13">
        <f>IF(H78="","",IF(I78&lt;&gt;"",I78,H78))</f>
      </c>
      <c r="K78" s="8">
        <f>IF(G78="","",IFERROR(VLOOKUP(G78,'Devamsızlık Türleri'!$A$6:$D$17,3,FALSE),"?"))</f>
      </c>
      <c r="L78" s="8">
        <f>IF(G78="","",IFERROR(VLOOKUP(G78,'Devamsızlık Türleri'!$A$6:$D$17,4,FALSE),"?"))</f>
      </c>
      <c r="M78" s="18"/>
      <c r="N78" s="14"/>
    </row>
    <row r="79" spans="1:14" x14ac:dyDescent="0.25">
      <c r="A79" s="6">
        <v>74</v>
      </c>
      <c r="B79" s="16"/>
      <c r="C79" s="8">
        <f>IF(B79="","",IFERROR(VLOOKUP(B79,'Çalışan Özeti'!$A$6:$C$45,2,FALSE),"Listede yok"))</f>
      </c>
      <c r="D79" s="8">
        <f>IF(B79="","",IFERROR(VLOOKUP(B79,'Çalışan Özeti'!$A$6:$C$45,3,FALSE),""))</f>
      </c>
      <c r="E79" s="17"/>
      <c r="F79" s="17"/>
      <c r="G79" s="18"/>
      <c r="H79" s="11">
        <f>IF(OR(E79="",F79=""),"",NETWORKDAYS(E79,F79))</f>
      </c>
      <c r="I79" s="12"/>
      <c r="J79" s="13">
        <f>IF(H79="","",IF(I79&lt;&gt;"",I79,H79))</f>
      </c>
      <c r="K79" s="8">
        <f>IF(G79="","",IFERROR(VLOOKUP(G79,'Devamsızlık Türleri'!$A$6:$D$17,3,FALSE),"?"))</f>
      </c>
      <c r="L79" s="8">
        <f>IF(G79="","",IFERROR(VLOOKUP(G79,'Devamsızlık Türleri'!$A$6:$D$17,4,FALSE),"?"))</f>
      </c>
      <c r="M79" s="18"/>
      <c r="N79" s="14"/>
    </row>
    <row r="80" spans="1:14" x14ac:dyDescent="0.25">
      <c r="A80" s="6">
        <v>75</v>
      </c>
      <c r="B80" s="16"/>
      <c r="C80" s="8">
        <f>IF(B80="","",IFERROR(VLOOKUP(B80,'Çalışan Özeti'!$A$6:$C$45,2,FALSE),"Listede yok"))</f>
      </c>
      <c r="D80" s="8">
        <f>IF(B80="","",IFERROR(VLOOKUP(B80,'Çalışan Özeti'!$A$6:$C$45,3,FALSE),""))</f>
      </c>
      <c r="E80" s="17"/>
      <c r="F80" s="17"/>
      <c r="G80" s="18"/>
      <c r="H80" s="11">
        <f>IF(OR(E80="",F80=""),"",NETWORKDAYS(E80,F80))</f>
      </c>
      <c r="I80" s="12"/>
      <c r="J80" s="13">
        <f>IF(H80="","",IF(I80&lt;&gt;"",I80,H80))</f>
      </c>
      <c r="K80" s="8">
        <f>IF(G80="","",IFERROR(VLOOKUP(G80,'Devamsızlık Türleri'!$A$6:$D$17,3,FALSE),"?"))</f>
      </c>
      <c r="L80" s="8">
        <f>IF(G80="","",IFERROR(VLOOKUP(G80,'Devamsızlık Türleri'!$A$6:$D$17,4,FALSE),"?"))</f>
      </c>
      <c r="M80" s="18"/>
      <c r="N80" s="14"/>
    </row>
    <row r="81" spans="1:14" x14ac:dyDescent="0.25">
      <c r="A81" s="6">
        <v>76</v>
      </c>
      <c r="B81" s="16"/>
      <c r="C81" s="8">
        <f>IF(B81="","",IFERROR(VLOOKUP(B81,'Çalışan Özeti'!$A$6:$C$45,2,FALSE),"Listede yok"))</f>
      </c>
      <c r="D81" s="8">
        <f>IF(B81="","",IFERROR(VLOOKUP(B81,'Çalışan Özeti'!$A$6:$C$45,3,FALSE),""))</f>
      </c>
      <c r="E81" s="17"/>
      <c r="F81" s="17"/>
      <c r="G81" s="18"/>
      <c r="H81" s="11">
        <f>IF(OR(E81="",F81=""),"",NETWORKDAYS(E81,F81))</f>
      </c>
      <c r="I81" s="12"/>
      <c r="J81" s="13">
        <f>IF(H81="","",IF(I81&lt;&gt;"",I81,H81))</f>
      </c>
      <c r="K81" s="8">
        <f>IF(G81="","",IFERROR(VLOOKUP(G81,'Devamsızlık Türleri'!$A$6:$D$17,3,FALSE),"?"))</f>
      </c>
      <c r="L81" s="8">
        <f>IF(G81="","",IFERROR(VLOOKUP(G81,'Devamsızlık Türleri'!$A$6:$D$17,4,FALSE),"?"))</f>
      </c>
      <c r="M81" s="18"/>
      <c r="N81" s="14"/>
    </row>
    <row r="82" spans="1:14" x14ac:dyDescent="0.25">
      <c r="A82" s="6">
        <v>77</v>
      </c>
      <c r="B82" s="16"/>
      <c r="C82" s="8">
        <f>IF(B82="","",IFERROR(VLOOKUP(B82,'Çalışan Özeti'!$A$6:$C$45,2,FALSE),"Listede yok"))</f>
      </c>
      <c r="D82" s="8">
        <f>IF(B82="","",IFERROR(VLOOKUP(B82,'Çalışan Özeti'!$A$6:$C$45,3,FALSE),""))</f>
      </c>
      <c r="E82" s="17"/>
      <c r="F82" s="17"/>
      <c r="G82" s="18"/>
      <c r="H82" s="11">
        <f>IF(OR(E82="",F82=""),"",NETWORKDAYS(E82,F82))</f>
      </c>
      <c r="I82" s="12"/>
      <c r="J82" s="13">
        <f>IF(H82="","",IF(I82&lt;&gt;"",I82,H82))</f>
      </c>
      <c r="K82" s="8">
        <f>IF(G82="","",IFERROR(VLOOKUP(G82,'Devamsızlık Türleri'!$A$6:$D$17,3,FALSE),"?"))</f>
      </c>
      <c r="L82" s="8">
        <f>IF(G82="","",IFERROR(VLOOKUP(G82,'Devamsızlık Türleri'!$A$6:$D$17,4,FALSE),"?"))</f>
      </c>
      <c r="M82" s="18"/>
      <c r="N82" s="14"/>
    </row>
    <row r="83" spans="1:14" x14ac:dyDescent="0.25">
      <c r="A83" s="6">
        <v>78</v>
      </c>
      <c r="B83" s="16"/>
      <c r="C83" s="8">
        <f>IF(B83="","",IFERROR(VLOOKUP(B83,'Çalışan Özeti'!$A$6:$C$45,2,FALSE),"Listede yok"))</f>
      </c>
      <c r="D83" s="8">
        <f>IF(B83="","",IFERROR(VLOOKUP(B83,'Çalışan Özeti'!$A$6:$C$45,3,FALSE),""))</f>
      </c>
      <c r="E83" s="17"/>
      <c r="F83" s="17"/>
      <c r="G83" s="18"/>
      <c r="H83" s="11">
        <f>IF(OR(E83="",F83=""),"",NETWORKDAYS(E83,F83))</f>
      </c>
      <c r="I83" s="12"/>
      <c r="J83" s="13">
        <f>IF(H83="","",IF(I83&lt;&gt;"",I83,H83))</f>
      </c>
      <c r="K83" s="8">
        <f>IF(G83="","",IFERROR(VLOOKUP(G83,'Devamsızlık Türleri'!$A$6:$D$17,3,FALSE),"?"))</f>
      </c>
      <c r="L83" s="8">
        <f>IF(G83="","",IFERROR(VLOOKUP(G83,'Devamsızlık Türleri'!$A$6:$D$17,4,FALSE),"?"))</f>
      </c>
      <c r="M83" s="18"/>
      <c r="N83" s="14"/>
    </row>
    <row r="84" spans="1:14" x14ac:dyDescent="0.25">
      <c r="A84" s="6">
        <v>79</v>
      </c>
      <c r="B84" s="16"/>
      <c r="C84" s="8">
        <f>IF(B84="","",IFERROR(VLOOKUP(B84,'Çalışan Özeti'!$A$6:$C$45,2,FALSE),"Listede yok"))</f>
      </c>
      <c r="D84" s="8">
        <f>IF(B84="","",IFERROR(VLOOKUP(B84,'Çalışan Özeti'!$A$6:$C$45,3,FALSE),""))</f>
      </c>
      <c r="E84" s="17"/>
      <c r="F84" s="17"/>
      <c r="G84" s="18"/>
      <c r="H84" s="11">
        <f>IF(OR(E84="",F84=""),"",NETWORKDAYS(E84,F84))</f>
      </c>
      <c r="I84" s="12"/>
      <c r="J84" s="13">
        <f>IF(H84="","",IF(I84&lt;&gt;"",I84,H84))</f>
      </c>
      <c r="K84" s="8">
        <f>IF(G84="","",IFERROR(VLOOKUP(G84,'Devamsızlık Türleri'!$A$6:$D$17,3,FALSE),"?"))</f>
      </c>
      <c r="L84" s="8">
        <f>IF(G84="","",IFERROR(VLOOKUP(G84,'Devamsızlık Türleri'!$A$6:$D$17,4,FALSE),"?"))</f>
      </c>
      <c r="M84" s="18"/>
      <c r="N84" s="14"/>
    </row>
    <row r="85" spans="1:14" x14ac:dyDescent="0.25">
      <c r="A85" s="6">
        <v>80</v>
      </c>
      <c r="B85" s="16"/>
      <c r="C85" s="8">
        <f>IF(B85="","",IFERROR(VLOOKUP(B85,'Çalışan Özeti'!$A$6:$C$45,2,FALSE),"Listede yok"))</f>
      </c>
      <c r="D85" s="8">
        <f>IF(B85="","",IFERROR(VLOOKUP(B85,'Çalışan Özeti'!$A$6:$C$45,3,FALSE),""))</f>
      </c>
      <c r="E85" s="17"/>
      <c r="F85" s="17"/>
      <c r="G85" s="18"/>
      <c r="H85" s="11">
        <f>IF(OR(E85="",F85=""),"",NETWORKDAYS(E85,F85))</f>
      </c>
      <c r="I85" s="12"/>
      <c r="J85" s="13">
        <f>IF(H85="","",IF(I85&lt;&gt;"",I85,H85))</f>
      </c>
      <c r="K85" s="8">
        <f>IF(G85="","",IFERROR(VLOOKUP(G85,'Devamsızlık Türleri'!$A$6:$D$17,3,FALSE),"?"))</f>
      </c>
      <c r="L85" s="8">
        <f>IF(G85="","",IFERROR(VLOOKUP(G85,'Devamsızlık Türleri'!$A$6:$D$17,4,FALSE),"?"))</f>
      </c>
      <c r="M85" s="18"/>
      <c r="N85" s="14"/>
    </row>
    <row r="86" spans="1:14" x14ac:dyDescent="0.25">
      <c r="A86" s="6">
        <v>81</v>
      </c>
      <c r="B86" s="16"/>
      <c r="C86" s="8">
        <f>IF(B86="","",IFERROR(VLOOKUP(B86,'Çalışan Özeti'!$A$6:$C$45,2,FALSE),"Listede yok"))</f>
      </c>
      <c r="D86" s="8">
        <f>IF(B86="","",IFERROR(VLOOKUP(B86,'Çalışan Özeti'!$A$6:$C$45,3,FALSE),""))</f>
      </c>
      <c r="E86" s="17"/>
      <c r="F86" s="17"/>
      <c r="G86" s="18"/>
      <c r="H86" s="11">
        <f>IF(OR(E86="",F86=""),"",NETWORKDAYS(E86,F86))</f>
      </c>
      <c r="I86" s="12"/>
      <c r="J86" s="13">
        <f>IF(H86="","",IF(I86&lt;&gt;"",I86,H86))</f>
      </c>
      <c r="K86" s="8">
        <f>IF(G86="","",IFERROR(VLOOKUP(G86,'Devamsızlık Türleri'!$A$6:$D$17,3,FALSE),"?"))</f>
      </c>
      <c r="L86" s="8">
        <f>IF(G86="","",IFERROR(VLOOKUP(G86,'Devamsızlık Türleri'!$A$6:$D$17,4,FALSE),"?"))</f>
      </c>
      <c r="M86" s="18"/>
      <c r="N86" s="14"/>
    </row>
    <row r="87" spans="1:14" x14ac:dyDescent="0.25">
      <c r="A87" s="6">
        <v>82</v>
      </c>
      <c r="B87" s="16"/>
      <c r="C87" s="8">
        <f>IF(B87="","",IFERROR(VLOOKUP(B87,'Çalışan Özeti'!$A$6:$C$45,2,FALSE),"Listede yok"))</f>
      </c>
      <c r="D87" s="8">
        <f>IF(B87="","",IFERROR(VLOOKUP(B87,'Çalışan Özeti'!$A$6:$C$45,3,FALSE),""))</f>
      </c>
      <c r="E87" s="17"/>
      <c r="F87" s="17"/>
      <c r="G87" s="18"/>
      <c r="H87" s="11">
        <f>IF(OR(E87="",F87=""),"",NETWORKDAYS(E87,F87))</f>
      </c>
      <c r="I87" s="12"/>
      <c r="J87" s="13">
        <f>IF(H87="","",IF(I87&lt;&gt;"",I87,H87))</f>
      </c>
      <c r="K87" s="8">
        <f>IF(G87="","",IFERROR(VLOOKUP(G87,'Devamsızlık Türleri'!$A$6:$D$17,3,FALSE),"?"))</f>
      </c>
      <c r="L87" s="8">
        <f>IF(G87="","",IFERROR(VLOOKUP(G87,'Devamsızlık Türleri'!$A$6:$D$17,4,FALSE),"?"))</f>
      </c>
      <c r="M87" s="18"/>
      <c r="N87" s="14"/>
    </row>
    <row r="88" spans="1:14" x14ac:dyDescent="0.25">
      <c r="A88" s="6">
        <v>83</v>
      </c>
      <c r="B88" s="16"/>
      <c r="C88" s="8">
        <f>IF(B88="","",IFERROR(VLOOKUP(B88,'Çalışan Özeti'!$A$6:$C$45,2,FALSE),"Listede yok"))</f>
      </c>
      <c r="D88" s="8">
        <f>IF(B88="","",IFERROR(VLOOKUP(B88,'Çalışan Özeti'!$A$6:$C$45,3,FALSE),""))</f>
      </c>
      <c r="E88" s="17"/>
      <c r="F88" s="17"/>
      <c r="G88" s="18"/>
      <c r="H88" s="11">
        <f>IF(OR(E88="",F88=""),"",NETWORKDAYS(E88,F88))</f>
      </c>
      <c r="I88" s="12"/>
      <c r="J88" s="13">
        <f>IF(H88="","",IF(I88&lt;&gt;"",I88,H88))</f>
      </c>
      <c r="K88" s="8">
        <f>IF(G88="","",IFERROR(VLOOKUP(G88,'Devamsızlık Türleri'!$A$6:$D$17,3,FALSE),"?"))</f>
      </c>
      <c r="L88" s="8">
        <f>IF(G88="","",IFERROR(VLOOKUP(G88,'Devamsızlık Türleri'!$A$6:$D$17,4,FALSE),"?"))</f>
      </c>
      <c r="M88" s="18"/>
      <c r="N88" s="14"/>
    </row>
    <row r="89" spans="1:14" x14ac:dyDescent="0.25">
      <c r="A89" s="6">
        <v>84</v>
      </c>
      <c r="B89" s="16"/>
      <c r="C89" s="8">
        <f>IF(B89="","",IFERROR(VLOOKUP(B89,'Çalışan Özeti'!$A$6:$C$45,2,FALSE),"Listede yok"))</f>
      </c>
      <c r="D89" s="8">
        <f>IF(B89="","",IFERROR(VLOOKUP(B89,'Çalışan Özeti'!$A$6:$C$45,3,FALSE),""))</f>
      </c>
      <c r="E89" s="17"/>
      <c r="F89" s="17"/>
      <c r="G89" s="18"/>
      <c r="H89" s="11">
        <f>IF(OR(E89="",F89=""),"",NETWORKDAYS(E89,F89))</f>
      </c>
      <c r="I89" s="12"/>
      <c r="J89" s="13">
        <f>IF(H89="","",IF(I89&lt;&gt;"",I89,H89))</f>
      </c>
      <c r="K89" s="8">
        <f>IF(G89="","",IFERROR(VLOOKUP(G89,'Devamsızlık Türleri'!$A$6:$D$17,3,FALSE),"?"))</f>
      </c>
      <c r="L89" s="8">
        <f>IF(G89="","",IFERROR(VLOOKUP(G89,'Devamsızlık Türleri'!$A$6:$D$17,4,FALSE),"?"))</f>
      </c>
      <c r="M89" s="18"/>
      <c r="N89" s="14"/>
    </row>
    <row r="90" spans="1:14" x14ac:dyDescent="0.25">
      <c r="A90" s="6">
        <v>85</v>
      </c>
      <c r="B90" s="16"/>
      <c r="C90" s="8">
        <f>IF(B90="","",IFERROR(VLOOKUP(B90,'Çalışan Özeti'!$A$6:$C$45,2,FALSE),"Listede yok"))</f>
      </c>
      <c r="D90" s="8">
        <f>IF(B90="","",IFERROR(VLOOKUP(B90,'Çalışan Özeti'!$A$6:$C$45,3,FALSE),""))</f>
      </c>
      <c r="E90" s="17"/>
      <c r="F90" s="17"/>
      <c r="G90" s="18"/>
      <c r="H90" s="11">
        <f>IF(OR(E90="",F90=""),"",NETWORKDAYS(E90,F90))</f>
      </c>
      <c r="I90" s="12"/>
      <c r="J90" s="13">
        <f>IF(H90="","",IF(I90&lt;&gt;"",I90,H90))</f>
      </c>
      <c r="K90" s="8">
        <f>IF(G90="","",IFERROR(VLOOKUP(G90,'Devamsızlık Türleri'!$A$6:$D$17,3,FALSE),"?"))</f>
      </c>
      <c r="L90" s="8">
        <f>IF(G90="","",IFERROR(VLOOKUP(G90,'Devamsızlık Türleri'!$A$6:$D$17,4,FALSE),"?"))</f>
      </c>
      <c r="M90" s="18"/>
      <c r="N90" s="14"/>
    </row>
    <row r="91" spans="1:14" x14ac:dyDescent="0.25">
      <c r="A91" s="6">
        <v>86</v>
      </c>
      <c r="B91" s="16"/>
      <c r="C91" s="8">
        <f>IF(B91="","",IFERROR(VLOOKUP(B91,'Çalışan Özeti'!$A$6:$C$45,2,FALSE),"Listede yok"))</f>
      </c>
      <c r="D91" s="8">
        <f>IF(B91="","",IFERROR(VLOOKUP(B91,'Çalışan Özeti'!$A$6:$C$45,3,FALSE),""))</f>
      </c>
      <c r="E91" s="17"/>
      <c r="F91" s="17"/>
      <c r="G91" s="18"/>
      <c r="H91" s="11">
        <f>IF(OR(E91="",F91=""),"",NETWORKDAYS(E91,F91))</f>
      </c>
      <c r="I91" s="12"/>
      <c r="J91" s="13">
        <f>IF(H91="","",IF(I91&lt;&gt;"",I91,H91))</f>
      </c>
      <c r="K91" s="8">
        <f>IF(G91="","",IFERROR(VLOOKUP(G91,'Devamsızlık Türleri'!$A$6:$D$17,3,FALSE),"?"))</f>
      </c>
      <c r="L91" s="8">
        <f>IF(G91="","",IFERROR(VLOOKUP(G91,'Devamsızlık Türleri'!$A$6:$D$17,4,FALSE),"?"))</f>
      </c>
      <c r="M91" s="18"/>
      <c r="N91" s="14"/>
    </row>
    <row r="92" spans="1:14" x14ac:dyDescent="0.25">
      <c r="A92" s="6">
        <v>87</v>
      </c>
      <c r="B92" s="16"/>
      <c r="C92" s="8">
        <f>IF(B92="","",IFERROR(VLOOKUP(B92,'Çalışan Özeti'!$A$6:$C$45,2,FALSE),"Listede yok"))</f>
      </c>
      <c r="D92" s="8">
        <f>IF(B92="","",IFERROR(VLOOKUP(B92,'Çalışan Özeti'!$A$6:$C$45,3,FALSE),""))</f>
      </c>
      <c r="E92" s="17"/>
      <c r="F92" s="17"/>
      <c r="G92" s="18"/>
      <c r="H92" s="11">
        <f>IF(OR(E92="",F92=""),"",NETWORKDAYS(E92,F92))</f>
      </c>
      <c r="I92" s="12"/>
      <c r="J92" s="13">
        <f>IF(H92="","",IF(I92&lt;&gt;"",I92,H92))</f>
      </c>
      <c r="K92" s="8">
        <f>IF(G92="","",IFERROR(VLOOKUP(G92,'Devamsızlık Türleri'!$A$6:$D$17,3,FALSE),"?"))</f>
      </c>
      <c r="L92" s="8">
        <f>IF(G92="","",IFERROR(VLOOKUP(G92,'Devamsızlık Türleri'!$A$6:$D$17,4,FALSE),"?"))</f>
      </c>
      <c r="M92" s="18"/>
      <c r="N92" s="14"/>
    </row>
    <row r="93" spans="1:14" x14ac:dyDescent="0.25">
      <c r="A93" s="6">
        <v>88</v>
      </c>
      <c r="B93" s="16"/>
      <c r="C93" s="8">
        <f>IF(B93="","",IFERROR(VLOOKUP(B93,'Çalışan Özeti'!$A$6:$C$45,2,FALSE),"Listede yok"))</f>
      </c>
      <c r="D93" s="8">
        <f>IF(B93="","",IFERROR(VLOOKUP(B93,'Çalışan Özeti'!$A$6:$C$45,3,FALSE),""))</f>
      </c>
      <c r="E93" s="17"/>
      <c r="F93" s="17"/>
      <c r="G93" s="18"/>
      <c r="H93" s="11">
        <f>IF(OR(E93="",F93=""),"",NETWORKDAYS(E93,F93))</f>
      </c>
      <c r="I93" s="12"/>
      <c r="J93" s="13">
        <f>IF(H93="","",IF(I93&lt;&gt;"",I93,H93))</f>
      </c>
      <c r="K93" s="8">
        <f>IF(G93="","",IFERROR(VLOOKUP(G93,'Devamsızlık Türleri'!$A$6:$D$17,3,FALSE),"?"))</f>
      </c>
      <c r="L93" s="8">
        <f>IF(G93="","",IFERROR(VLOOKUP(G93,'Devamsızlık Türleri'!$A$6:$D$17,4,FALSE),"?"))</f>
      </c>
      <c r="M93" s="18"/>
      <c r="N93" s="14"/>
    </row>
    <row r="94" spans="1:14" x14ac:dyDescent="0.25">
      <c r="A94" s="6">
        <v>89</v>
      </c>
      <c r="B94" s="16"/>
      <c r="C94" s="8">
        <f>IF(B94="","",IFERROR(VLOOKUP(B94,'Çalışan Özeti'!$A$6:$C$45,2,FALSE),"Listede yok"))</f>
      </c>
      <c r="D94" s="8">
        <f>IF(B94="","",IFERROR(VLOOKUP(B94,'Çalışan Özeti'!$A$6:$C$45,3,FALSE),""))</f>
      </c>
      <c r="E94" s="17"/>
      <c r="F94" s="17"/>
      <c r="G94" s="18"/>
      <c r="H94" s="11">
        <f>IF(OR(E94="",F94=""),"",NETWORKDAYS(E94,F94))</f>
      </c>
      <c r="I94" s="12"/>
      <c r="J94" s="13">
        <f>IF(H94="","",IF(I94&lt;&gt;"",I94,H94))</f>
      </c>
      <c r="K94" s="8">
        <f>IF(G94="","",IFERROR(VLOOKUP(G94,'Devamsızlık Türleri'!$A$6:$D$17,3,FALSE),"?"))</f>
      </c>
      <c r="L94" s="8">
        <f>IF(G94="","",IFERROR(VLOOKUP(G94,'Devamsızlık Türleri'!$A$6:$D$17,4,FALSE),"?"))</f>
      </c>
      <c r="M94" s="18"/>
      <c r="N94" s="14"/>
    </row>
    <row r="95" spans="1:14" x14ac:dyDescent="0.25">
      <c r="A95" s="6">
        <v>90</v>
      </c>
      <c r="B95" s="16"/>
      <c r="C95" s="8">
        <f>IF(B95="","",IFERROR(VLOOKUP(B95,'Çalışan Özeti'!$A$6:$C$45,2,FALSE),"Listede yok"))</f>
      </c>
      <c r="D95" s="8">
        <f>IF(B95="","",IFERROR(VLOOKUP(B95,'Çalışan Özeti'!$A$6:$C$45,3,FALSE),""))</f>
      </c>
      <c r="E95" s="17"/>
      <c r="F95" s="17"/>
      <c r="G95" s="18"/>
      <c r="H95" s="11">
        <f>IF(OR(E95="",F95=""),"",NETWORKDAYS(E95,F95))</f>
      </c>
      <c r="I95" s="12"/>
      <c r="J95" s="13">
        <f>IF(H95="","",IF(I95&lt;&gt;"",I95,H95))</f>
      </c>
      <c r="K95" s="8">
        <f>IF(G95="","",IFERROR(VLOOKUP(G95,'Devamsızlık Türleri'!$A$6:$D$17,3,FALSE),"?"))</f>
      </c>
      <c r="L95" s="8">
        <f>IF(G95="","",IFERROR(VLOOKUP(G95,'Devamsızlık Türleri'!$A$6:$D$17,4,FALSE),"?"))</f>
      </c>
      <c r="M95" s="18"/>
      <c r="N95" s="14"/>
    </row>
    <row r="96" spans="1:14" x14ac:dyDescent="0.25">
      <c r="A96" s="6">
        <v>91</v>
      </c>
      <c r="B96" s="16"/>
      <c r="C96" s="8">
        <f>IF(B96="","",IFERROR(VLOOKUP(B96,'Çalışan Özeti'!$A$6:$C$45,2,FALSE),"Listede yok"))</f>
      </c>
      <c r="D96" s="8">
        <f>IF(B96="","",IFERROR(VLOOKUP(B96,'Çalışan Özeti'!$A$6:$C$45,3,FALSE),""))</f>
      </c>
      <c r="E96" s="17"/>
      <c r="F96" s="17"/>
      <c r="G96" s="18"/>
      <c r="H96" s="11">
        <f>IF(OR(E96="",F96=""),"",NETWORKDAYS(E96,F96))</f>
      </c>
      <c r="I96" s="12"/>
      <c r="J96" s="13">
        <f>IF(H96="","",IF(I96&lt;&gt;"",I96,H96))</f>
      </c>
      <c r="K96" s="8">
        <f>IF(G96="","",IFERROR(VLOOKUP(G96,'Devamsızlık Türleri'!$A$6:$D$17,3,FALSE),"?"))</f>
      </c>
      <c r="L96" s="8">
        <f>IF(G96="","",IFERROR(VLOOKUP(G96,'Devamsızlık Türleri'!$A$6:$D$17,4,FALSE),"?"))</f>
      </c>
      <c r="M96" s="18"/>
      <c r="N96" s="14"/>
    </row>
    <row r="97" spans="1:14" x14ac:dyDescent="0.25">
      <c r="A97" s="6">
        <v>92</v>
      </c>
      <c r="B97" s="16"/>
      <c r="C97" s="8">
        <f>IF(B97="","",IFERROR(VLOOKUP(B97,'Çalışan Özeti'!$A$6:$C$45,2,FALSE),"Listede yok"))</f>
      </c>
      <c r="D97" s="8">
        <f>IF(B97="","",IFERROR(VLOOKUP(B97,'Çalışan Özeti'!$A$6:$C$45,3,FALSE),""))</f>
      </c>
      <c r="E97" s="17"/>
      <c r="F97" s="17"/>
      <c r="G97" s="18"/>
      <c r="H97" s="11">
        <f>IF(OR(E97="",F97=""),"",NETWORKDAYS(E97,F97))</f>
      </c>
      <c r="I97" s="12"/>
      <c r="J97" s="13">
        <f>IF(H97="","",IF(I97&lt;&gt;"",I97,H97))</f>
      </c>
      <c r="K97" s="8">
        <f>IF(G97="","",IFERROR(VLOOKUP(G97,'Devamsızlık Türleri'!$A$6:$D$17,3,FALSE),"?"))</f>
      </c>
      <c r="L97" s="8">
        <f>IF(G97="","",IFERROR(VLOOKUP(G97,'Devamsızlık Türleri'!$A$6:$D$17,4,FALSE),"?"))</f>
      </c>
      <c r="M97" s="18"/>
      <c r="N97" s="14"/>
    </row>
    <row r="98" spans="1:14" x14ac:dyDescent="0.25">
      <c r="A98" s="6">
        <v>93</v>
      </c>
      <c r="B98" s="16"/>
      <c r="C98" s="8">
        <f>IF(B98="","",IFERROR(VLOOKUP(B98,'Çalışan Özeti'!$A$6:$C$45,2,FALSE),"Listede yok"))</f>
      </c>
      <c r="D98" s="8">
        <f>IF(B98="","",IFERROR(VLOOKUP(B98,'Çalışan Özeti'!$A$6:$C$45,3,FALSE),""))</f>
      </c>
      <c r="E98" s="17"/>
      <c r="F98" s="17"/>
      <c r="G98" s="18"/>
      <c r="H98" s="11">
        <f>IF(OR(E98="",F98=""),"",NETWORKDAYS(E98,F98))</f>
      </c>
      <c r="I98" s="12"/>
      <c r="J98" s="13">
        <f>IF(H98="","",IF(I98&lt;&gt;"",I98,H98))</f>
      </c>
      <c r="K98" s="8">
        <f>IF(G98="","",IFERROR(VLOOKUP(G98,'Devamsızlık Türleri'!$A$6:$D$17,3,FALSE),"?"))</f>
      </c>
      <c r="L98" s="8">
        <f>IF(G98="","",IFERROR(VLOOKUP(G98,'Devamsızlık Türleri'!$A$6:$D$17,4,FALSE),"?"))</f>
      </c>
      <c r="M98" s="18"/>
      <c r="N98" s="14"/>
    </row>
    <row r="99" spans="1:14" x14ac:dyDescent="0.25">
      <c r="A99" s="6">
        <v>94</v>
      </c>
      <c r="B99" s="16"/>
      <c r="C99" s="8">
        <f>IF(B99="","",IFERROR(VLOOKUP(B99,'Çalışan Özeti'!$A$6:$C$45,2,FALSE),"Listede yok"))</f>
      </c>
      <c r="D99" s="8">
        <f>IF(B99="","",IFERROR(VLOOKUP(B99,'Çalışan Özeti'!$A$6:$C$45,3,FALSE),""))</f>
      </c>
      <c r="E99" s="17"/>
      <c r="F99" s="17"/>
      <c r="G99" s="18"/>
      <c r="H99" s="11">
        <f>IF(OR(E99="",F99=""),"",NETWORKDAYS(E99,F99))</f>
      </c>
      <c r="I99" s="12"/>
      <c r="J99" s="13">
        <f>IF(H99="","",IF(I99&lt;&gt;"",I99,H99))</f>
      </c>
      <c r="K99" s="8">
        <f>IF(G99="","",IFERROR(VLOOKUP(G99,'Devamsızlık Türleri'!$A$6:$D$17,3,FALSE),"?"))</f>
      </c>
      <c r="L99" s="8">
        <f>IF(G99="","",IFERROR(VLOOKUP(G99,'Devamsızlık Türleri'!$A$6:$D$17,4,FALSE),"?"))</f>
      </c>
      <c r="M99" s="18"/>
      <c r="N99" s="14"/>
    </row>
    <row r="100" spans="1:14" x14ac:dyDescent="0.25">
      <c r="A100" s="6">
        <v>95</v>
      </c>
      <c r="B100" s="16"/>
      <c r="C100" s="8">
        <f>IF(B100="","",IFERROR(VLOOKUP(B100,'Çalışan Özeti'!$A$6:$C$45,2,FALSE),"Listede yok"))</f>
      </c>
      <c r="D100" s="8">
        <f>IF(B100="","",IFERROR(VLOOKUP(B100,'Çalışan Özeti'!$A$6:$C$45,3,FALSE),""))</f>
      </c>
      <c r="E100" s="17"/>
      <c r="F100" s="17"/>
      <c r="G100" s="18"/>
      <c r="H100" s="11">
        <f>IF(OR(E100="",F100=""),"",NETWORKDAYS(E100,F100))</f>
      </c>
      <c r="I100" s="12"/>
      <c r="J100" s="13">
        <f>IF(H100="","",IF(I100&lt;&gt;"",I100,H100))</f>
      </c>
      <c r="K100" s="8">
        <f>IF(G100="","",IFERROR(VLOOKUP(G100,'Devamsızlık Türleri'!$A$6:$D$17,3,FALSE),"?"))</f>
      </c>
      <c r="L100" s="8">
        <f>IF(G100="","",IFERROR(VLOOKUP(G100,'Devamsızlık Türleri'!$A$6:$D$17,4,FALSE),"?"))</f>
      </c>
      <c r="M100" s="18"/>
      <c r="N100" s="14"/>
    </row>
    <row r="101" spans="1:14" x14ac:dyDescent="0.25">
      <c r="A101" s="6">
        <v>96</v>
      </c>
      <c r="B101" s="16"/>
      <c r="C101" s="8">
        <f>IF(B101="","",IFERROR(VLOOKUP(B101,'Çalışan Özeti'!$A$6:$C$45,2,FALSE),"Listede yok"))</f>
      </c>
      <c r="D101" s="8">
        <f>IF(B101="","",IFERROR(VLOOKUP(B101,'Çalışan Özeti'!$A$6:$C$45,3,FALSE),""))</f>
      </c>
      <c r="E101" s="17"/>
      <c r="F101" s="17"/>
      <c r="G101" s="18"/>
      <c r="H101" s="11">
        <f>IF(OR(E101="",F101=""),"",NETWORKDAYS(E101,F101))</f>
      </c>
      <c r="I101" s="12"/>
      <c r="J101" s="13">
        <f>IF(H101="","",IF(I101&lt;&gt;"",I101,H101))</f>
      </c>
      <c r="K101" s="8">
        <f>IF(G101="","",IFERROR(VLOOKUP(G101,'Devamsızlık Türleri'!$A$6:$D$17,3,FALSE),"?"))</f>
      </c>
      <c r="L101" s="8">
        <f>IF(G101="","",IFERROR(VLOOKUP(G101,'Devamsızlık Türleri'!$A$6:$D$17,4,FALSE),"?"))</f>
      </c>
      <c r="M101" s="18"/>
      <c r="N101" s="14"/>
    </row>
    <row r="102" spans="1:14" x14ac:dyDescent="0.25">
      <c r="A102" s="6">
        <v>97</v>
      </c>
      <c r="B102" s="16"/>
      <c r="C102" s="8">
        <f>IF(B102="","",IFERROR(VLOOKUP(B102,'Çalışan Özeti'!$A$6:$C$45,2,FALSE),"Listede yok"))</f>
      </c>
      <c r="D102" s="8">
        <f>IF(B102="","",IFERROR(VLOOKUP(B102,'Çalışan Özeti'!$A$6:$C$45,3,FALSE),""))</f>
      </c>
      <c r="E102" s="17"/>
      <c r="F102" s="17"/>
      <c r="G102" s="18"/>
      <c r="H102" s="11">
        <f>IF(OR(E102="",F102=""),"",NETWORKDAYS(E102,F102))</f>
      </c>
      <c r="I102" s="12"/>
      <c r="J102" s="13">
        <f>IF(H102="","",IF(I102&lt;&gt;"",I102,H102))</f>
      </c>
      <c r="K102" s="8">
        <f>IF(G102="","",IFERROR(VLOOKUP(G102,'Devamsızlık Türleri'!$A$6:$D$17,3,FALSE),"?"))</f>
      </c>
      <c r="L102" s="8">
        <f>IF(G102="","",IFERROR(VLOOKUP(G102,'Devamsızlık Türleri'!$A$6:$D$17,4,FALSE),"?"))</f>
      </c>
      <c r="M102" s="18"/>
      <c r="N102" s="14"/>
    </row>
    <row r="103" spans="1:14" x14ac:dyDescent="0.25">
      <c r="A103" s="6">
        <v>98</v>
      </c>
      <c r="B103" s="16"/>
      <c r="C103" s="8">
        <f>IF(B103="","",IFERROR(VLOOKUP(B103,'Çalışan Özeti'!$A$6:$C$45,2,FALSE),"Listede yok"))</f>
      </c>
      <c r="D103" s="8">
        <f>IF(B103="","",IFERROR(VLOOKUP(B103,'Çalışan Özeti'!$A$6:$C$45,3,FALSE),""))</f>
      </c>
      <c r="E103" s="17"/>
      <c r="F103" s="17"/>
      <c r="G103" s="18"/>
      <c r="H103" s="11">
        <f>IF(OR(E103="",F103=""),"",NETWORKDAYS(E103,F103))</f>
      </c>
      <c r="I103" s="12"/>
      <c r="J103" s="13">
        <f>IF(H103="","",IF(I103&lt;&gt;"",I103,H103))</f>
      </c>
      <c r="K103" s="8">
        <f>IF(G103="","",IFERROR(VLOOKUP(G103,'Devamsızlık Türleri'!$A$6:$D$17,3,FALSE),"?"))</f>
      </c>
      <c r="L103" s="8">
        <f>IF(G103="","",IFERROR(VLOOKUP(G103,'Devamsızlık Türleri'!$A$6:$D$17,4,FALSE),"?"))</f>
      </c>
      <c r="M103" s="18"/>
      <c r="N103" s="14"/>
    </row>
    <row r="104" spans="1:14" x14ac:dyDescent="0.25">
      <c r="A104" s="6">
        <v>99</v>
      </c>
      <c r="B104" s="16"/>
      <c r="C104" s="8">
        <f>IF(B104="","",IFERROR(VLOOKUP(B104,'Çalışan Özeti'!$A$6:$C$45,2,FALSE),"Listede yok"))</f>
      </c>
      <c r="D104" s="8">
        <f>IF(B104="","",IFERROR(VLOOKUP(B104,'Çalışan Özeti'!$A$6:$C$45,3,FALSE),""))</f>
      </c>
      <c r="E104" s="17"/>
      <c r="F104" s="17"/>
      <c r="G104" s="18"/>
      <c r="H104" s="11">
        <f>IF(OR(E104="",F104=""),"",NETWORKDAYS(E104,F104))</f>
      </c>
      <c r="I104" s="12"/>
      <c r="J104" s="13">
        <f>IF(H104="","",IF(I104&lt;&gt;"",I104,H104))</f>
      </c>
      <c r="K104" s="8">
        <f>IF(G104="","",IFERROR(VLOOKUP(G104,'Devamsızlık Türleri'!$A$6:$D$17,3,FALSE),"?"))</f>
      </c>
      <c r="L104" s="8">
        <f>IF(G104="","",IFERROR(VLOOKUP(G104,'Devamsızlık Türleri'!$A$6:$D$17,4,FALSE),"?"))</f>
      </c>
      <c r="M104" s="18"/>
      <c r="N104" s="14"/>
    </row>
    <row r="105" spans="1:14" x14ac:dyDescent="0.25">
      <c r="A105" s="6">
        <v>100</v>
      </c>
      <c r="B105" s="16"/>
      <c r="C105" s="8">
        <f>IF(B105="","",IFERROR(VLOOKUP(B105,'Çalışan Özeti'!$A$6:$C$45,2,FALSE),"Listede yok"))</f>
      </c>
      <c r="D105" s="8">
        <f>IF(B105="","",IFERROR(VLOOKUP(B105,'Çalışan Özeti'!$A$6:$C$45,3,FALSE),""))</f>
      </c>
      <c r="E105" s="17"/>
      <c r="F105" s="17"/>
      <c r="G105" s="18"/>
      <c r="H105" s="11">
        <f>IF(OR(E105="",F105=""),"",NETWORKDAYS(E105,F105))</f>
      </c>
      <c r="I105" s="12"/>
      <c r="J105" s="13">
        <f>IF(H105="","",IF(I105&lt;&gt;"",I105,H105))</f>
      </c>
      <c r="K105" s="8">
        <f>IF(G105="","",IFERROR(VLOOKUP(G105,'Devamsızlık Türleri'!$A$6:$D$17,3,FALSE),"?"))</f>
      </c>
      <c r="L105" s="8">
        <f>IF(G105="","",IFERROR(VLOOKUP(G105,'Devamsızlık Türleri'!$A$6:$D$17,4,FALSE),"?"))</f>
      </c>
      <c r="M105" s="18"/>
      <c r="N105" s="14"/>
    </row>
  </sheetData>
  <autoFilter ref="A5:N5"/>
  <conditionalFormatting sqref="C6:C105">
    <cfRule type="cellIs" dxfId="0" priority="1" operator="equal">
      <formula>"Listede yok"</formula>
    </cfRule>
  </conditionalFormatting>
  <conditionalFormatting sqref="L6:L105">
    <cfRule type="cellIs" dxfId="1" priority="1" operator="equal">
      <formula>"Evet"</formula>
    </cfRule>
  </conditionalFormatting>
  <conditionalFormatting sqref="M6:M105">
    <cfRule type="cellIs" dxfId="2" priority="1" operator="equal">
      <formula>"Belge yok"</formula>
    </cfRule>
  </conditionalFormatting>
  <dataValidations count="6">
    <dataValidation type="date" operator="greaterThan" allowBlank="1" showErrorMessage="1" error="Geçerli bir tarih girin (GG.AA.YYYY)." sqref="E10:F105">
      <formula1>18264</formula1>
    </dataValidation>
    <dataValidation type="date" operator="greaterThan" allowBlank="1" showErrorMessage="1" error="Geçerli bir tarih girin (GG.AA.YYYY)." sqref="E6:F105">
      <formula1>18264</formula1>
    </dataValidation>
    <dataValidation type="list" allowBlank="1" showErrorMessage="1" errorTitle="Geçersiz değer" error="Listeden seçin: Hastalık (rapor), Mazeretsiz devamsızlık, Geç gelme / erken çıkma, Mazeret izni (yasal), Ücretsiz izin, Yıllık izin, İş kazası istirahati, Refakat / çocuk tedavisi, Diğer" sqref="G10:G105">
      <formula1>"Hastalık (rapor),Mazeretsiz devamsızlık,Geç gelme / erken çıkma,Mazeret izni (yasal),Ücretsiz izin,Yıllık izin,İş kazası istirahati,Refakat / çocuk tedavisi,Diğer"</formula1>
    </dataValidation>
    <dataValidation type="list" allowBlank="1" showErrorMessage="1" errorTitle="Geçersiz değer" error="Listeden seçin: Hastalık (rapor), Mazeretsiz devamsızlık, Geç gelme / erken çıkma, Mazeret izni (yasal), Ücretsiz izin, Yıllık izin, İş kazası istirahati, Refakat / çocuk tedavisi, Diğer" sqref="G6:G105">
      <formula1>"Hastalık (rapor),Mazeretsiz devamsızlık,Geç gelme / erken çıkma,Mazeret izni (yasal),Ücretsiz izin,Yıllık izin,İş kazası istirahati,Refakat / çocuk tedavisi,Diğer"</formula1>
    </dataValidation>
    <dataValidation type="list" allowBlank="1" showErrorMessage="1" errorTitle="Geçersiz değer" error="Listeden seçin: Hekim raporu, Tutanak, Dilekçe / form, Belge yok" sqref="M10:M105">
      <formula1>"Hekim raporu,Tutanak,Dilekçe / form,Belge yok"</formula1>
    </dataValidation>
    <dataValidation type="list" allowBlank="1" showErrorMessage="1" errorTitle="Geçersiz değer" error="Listeden seçin: Hekim raporu, Tutanak, Dilekçe / form, Belge yok" sqref="M6:M105">
      <formula1>"Hekim raporu,Tutanak,Dilekçe / form,Belge yok"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15" customWidth="1"/>
    <col min="4" max="4" width="10" customWidth="1"/>
    <col min="6" max="7" width="10" customWidth="1"/>
    <col min="9" max="9" width="11" customWidth="1"/>
    <col min="10" max="10" width="10" customWidth="1"/>
    <col min="11" max="11" width="16" customWidth="1"/>
    <col min="12" max="12" width="2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2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30" customHeight="1" spans="1:12" x14ac:dyDescent="0.25">
      <c r="A5" s="5" t="s">
        <v>4</v>
      </c>
      <c r="B5" s="5" t="s">
        <v>5</v>
      </c>
      <c r="C5" s="5" t="s">
        <v>6</v>
      </c>
      <c r="D5" s="5" t="s">
        <v>29</v>
      </c>
      <c r="E5" s="5" t="s">
        <v>30</v>
      </c>
      <c r="F5" s="5" t="s">
        <v>31</v>
      </c>
      <c r="G5" s="5" t="s">
        <v>32</v>
      </c>
      <c r="H5" s="5" t="s">
        <v>33</v>
      </c>
      <c r="I5" s="5" t="s">
        <v>34</v>
      </c>
      <c r="J5" s="5" t="s">
        <v>35</v>
      </c>
      <c r="K5" s="5" t="s">
        <v>36</v>
      </c>
      <c r="L5" s="5" t="s">
        <v>37</v>
      </c>
    </row>
    <row r="6" spans="1:12" x14ac:dyDescent="0.25">
      <c r="A6" s="7" t="s">
        <v>17</v>
      </c>
      <c r="B6" s="7" t="s">
        <v>38</v>
      </c>
      <c r="C6" s="7" t="s">
        <v>39</v>
      </c>
      <c r="D6" s="19">
        <v>120</v>
      </c>
      <c r="E6" s="11">
        <f>IF(A6="","",COUNTIFS('Devamsızlık Kayıtları'!$B$6:$B$105,A6,'Devamsızlık Kayıtları'!$L$6:$L$105,"Evet"))</f>
      </c>
      <c r="F6" s="13">
        <f>IF(A6="","",SUMIFS('Devamsızlık Kayıtları'!$J$6:$J$105,'Devamsızlık Kayıtları'!$B$6:$B$105,A6,'Devamsızlık Kayıtları'!$L$6:$L$105,"Evet"))</f>
      </c>
      <c r="G6" s="13">
        <f>IF(A6="","",SUMIFS('Devamsızlık Kayıtları'!$J$6:$J$105,'Devamsızlık Kayıtları'!$B$6:$B$105,A6,'Devamsızlık Kayıtları'!$K$6:$K$105,"Evet"))</f>
      </c>
      <c r="H6" s="13">
        <f>IF(A6="","",SUMIF('Devamsızlık Kayıtları'!$B$6:$B$105,A6,'Devamsızlık Kayıtları'!$J$6:$J$105))</f>
      </c>
      <c r="I6" s="13">
        <f>IF(A6="","",E6^2*F6)</f>
      </c>
      <c r="J6" s="20">
        <f>IF(OR(A6="",D6=""),"",IFERROR(G6/D6,0))</f>
      </c>
      <c r="K6" s="8">
        <f>IF(A6="","",IF(OR('Özet'!$C$16="",'Özet'!$C$17=""),"Eşik girin",IF(I6&gt;='Özet'!$C$17,"Görüşme planla",IF(I6&gt;='Özet'!$C$16,"İzle","Normal"))))</f>
      </c>
      <c r="L6" s="14"/>
    </row>
    <row r="7" spans="1:12" x14ac:dyDescent="0.25">
      <c r="A7" s="7" t="s">
        <v>23</v>
      </c>
      <c r="B7" s="7" t="s">
        <v>40</v>
      </c>
      <c r="C7" s="7" t="s">
        <v>41</v>
      </c>
      <c r="D7" s="19">
        <v>120</v>
      </c>
      <c r="E7" s="11">
        <f>IF(A7="","",COUNTIFS('Devamsızlık Kayıtları'!$B$6:$B$105,A7,'Devamsızlık Kayıtları'!$L$6:$L$105,"Evet"))</f>
      </c>
      <c r="F7" s="13">
        <f>IF(A7="","",SUMIFS('Devamsızlık Kayıtları'!$J$6:$J$105,'Devamsızlık Kayıtları'!$B$6:$B$105,A7,'Devamsızlık Kayıtları'!$L$6:$L$105,"Evet"))</f>
      </c>
      <c r="G7" s="13">
        <f>IF(A7="","",SUMIFS('Devamsızlık Kayıtları'!$J$6:$J$105,'Devamsızlık Kayıtları'!$B$6:$B$105,A7,'Devamsızlık Kayıtları'!$K$6:$K$105,"Evet"))</f>
      </c>
      <c r="H7" s="13">
        <f>IF(A7="","",SUMIF('Devamsızlık Kayıtları'!$B$6:$B$105,A7,'Devamsızlık Kayıtları'!$J$6:$J$105))</f>
      </c>
      <c r="I7" s="13">
        <f>IF(A7="","",E7^2*F7)</f>
      </c>
      <c r="J7" s="20">
        <f>IF(OR(A7="",D7=""),"",IFERROR(G7/D7,0))</f>
      </c>
      <c r="K7" s="8">
        <f>IF(A7="","",IF(OR('Özet'!$C$16="",'Özet'!$C$17=""),"Eşik girin",IF(I7&gt;='Özet'!$C$17,"Görüşme planla",IF(I7&gt;='Özet'!$C$16,"İzle","Normal"))))</f>
      </c>
      <c r="L7" s="14"/>
    </row>
    <row r="8" spans="1:12" x14ac:dyDescent="0.25">
      <c r="A8" s="7" t="s">
        <v>24</v>
      </c>
      <c r="B8" s="7" t="s">
        <v>42</v>
      </c>
      <c r="C8" s="7" t="s">
        <v>43</v>
      </c>
      <c r="D8" s="19">
        <v>120</v>
      </c>
      <c r="E8" s="11">
        <f>IF(A8="","",COUNTIFS('Devamsızlık Kayıtları'!$B$6:$B$105,A8,'Devamsızlık Kayıtları'!$L$6:$L$105,"Evet"))</f>
      </c>
      <c r="F8" s="13">
        <f>IF(A8="","",SUMIFS('Devamsızlık Kayıtları'!$J$6:$J$105,'Devamsızlık Kayıtları'!$B$6:$B$105,A8,'Devamsızlık Kayıtları'!$L$6:$L$105,"Evet"))</f>
      </c>
      <c r="G8" s="13">
        <f>IF(A8="","",SUMIFS('Devamsızlık Kayıtları'!$J$6:$J$105,'Devamsızlık Kayıtları'!$B$6:$B$105,A8,'Devamsızlık Kayıtları'!$K$6:$K$105,"Evet"))</f>
      </c>
      <c r="H8" s="13">
        <f>IF(A8="","",SUMIF('Devamsızlık Kayıtları'!$B$6:$B$105,A8,'Devamsızlık Kayıtları'!$J$6:$J$105))</f>
      </c>
      <c r="I8" s="13">
        <f>IF(A8="","",E8^2*F8)</f>
      </c>
      <c r="J8" s="20">
        <f>IF(OR(A8="",D8=""),"",IFERROR(G8/D8,0))</f>
      </c>
      <c r="K8" s="8">
        <f>IF(A8="","",IF(OR('Özet'!$C$16="",'Özet'!$C$17=""),"Eşik girin",IF(I8&gt;='Özet'!$C$17,"Görüşme planla",IF(I8&gt;='Özet'!$C$16,"İzle","Normal"))))</f>
      </c>
      <c r="L8" s="14"/>
    </row>
    <row r="9" spans="1:12" x14ac:dyDescent="0.25">
      <c r="A9" s="16"/>
      <c r="B9" s="16"/>
      <c r="C9" s="16"/>
      <c r="D9" s="21"/>
      <c r="E9" s="11">
        <f>IF(A9="","",COUNTIFS('Devamsızlık Kayıtları'!$B$6:$B$105,A9,'Devamsızlık Kayıtları'!$L$6:$L$105,"Evet"))</f>
      </c>
      <c r="F9" s="13">
        <f>IF(A9="","",SUMIFS('Devamsızlık Kayıtları'!$J$6:$J$105,'Devamsızlık Kayıtları'!$B$6:$B$105,A9,'Devamsızlık Kayıtları'!$L$6:$L$105,"Evet"))</f>
      </c>
      <c r="G9" s="13">
        <f>IF(A9="","",SUMIFS('Devamsızlık Kayıtları'!$J$6:$J$105,'Devamsızlık Kayıtları'!$B$6:$B$105,A9,'Devamsızlık Kayıtları'!$K$6:$K$105,"Evet"))</f>
      </c>
      <c r="H9" s="13">
        <f>IF(A9="","",SUMIF('Devamsızlık Kayıtları'!$B$6:$B$105,A9,'Devamsızlık Kayıtları'!$J$6:$J$105))</f>
      </c>
      <c r="I9" s="13">
        <f>IF(A9="","",E9^2*F9)</f>
      </c>
      <c r="J9" s="20">
        <f>IF(OR(A9="",D9=""),"",IFERROR(G9/D9,0))</f>
      </c>
      <c r="K9" s="8">
        <f>IF(A9="","",IF(OR('Özet'!$C$16="",'Özet'!$C$17=""),"Eşik girin",IF(I9&gt;='Özet'!$C$17,"Görüşme planla",IF(I9&gt;='Özet'!$C$16,"İzle","Normal"))))</f>
      </c>
      <c r="L9" s="14"/>
    </row>
    <row r="10" spans="1:12" x14ac:dyDescent="0.25">
      <c r="A10" s="16"/>
      <c r="B10" s="16"/>
      <c r="C10" s="16"/>
      <c r="D10" s="21"/>
      <c r="E10" s="11">
        <f>IF(A10="","",COUNTIFS('Devamsızlık Kayıtları'!$B$6:$B$105,A10,'Devamsızlık Kayıtları'!$L$6:$L$105,"Evet"))</f>
      </c>
      <c r="F10" s="13">
        <f>IF(A10="","",SUMIFS('Devamsızlık Kayıtları'!$J$6:$J$105,'Devamsızlık Kayıtları'!$B$6:$B$105,A10,'Devamsızlık Kayıtları'!$L$6:$L$105,"Evet"))</f>
      </c>
      <c r="G10" s="13">
        <f>IF(A10="","",SUMIFS('Devamsızlık Kayıtları'!$J$6:$J$105,'Devamsızlık Kayıtları'!$B$6:$B$105,A10,'Devamsızlık Kayıtları'!$K$6:$K$105,"Evet"))</f>
      </c>
      <c r="H10" s="13">
        <f>IF(A10="","",SUMIF('Devamsızlık Kayıtları'!$B$6:$B$105,A10,'Devamsızlık Kayıtları'!$J$6:$J$105))</f>
      </c>
      <c r="I10" s="13">
        <f>IF(A10="","",E10^2*F10)</f>
      </c>
      <c r="J10" s="20">
        <f>IF(OR(A10="",D10=""),"",IFERROR(G10/D10,0))</f>
      </c>
      <c r="K10" s="8">
        <f>IF(A10="","",IF(OR('Özet'!$C$16="",'Özet'!$C$17=""),"Eşik girin",IF(I10&gt;='Özet'!$C$17,"Görüşme planla",IF(I10&gt;='Özet'!$C$16,"İzle","Normal"))))</f>
      </c>
      <c r="L10" s="14"/>
    </row>
    <row r="11" spans="1:12" x14ac:dyDescent="0.25">
      <c r="A11" s="16"/>
      <c r="B11" s="16"/>
      <c r="C11" s="16"/>
      <c r="D11" s="21"/>
      <c r="E11" s="11">
        <f>IF(A11="","",COUNTIFS('Devamsızlık Kayıtları'!$B$6:$B$105,A11,'Devamsızlık Kayıtları'!$L$6:$L$105,"Evet"))</f>
      </c>
      <c r="F11" s="13">
        <f>IF(A11="","",SUMIFS('Devamsızlık Kayıtları'!$J$6:$J$105,'Devamsızlık Kayıtları'!$B$6:$B$105,A11,'Devamsızlık Kayıtları'!$L$6:$L$105,"Evet"))</f>
      </c>
      <c r="G11" s="13">
        <f>IF(A11="","",SUMIFS('Devamsızlık Kayıtları'!$J$6:$J$105,'Devamsızlık Kayıtları'!$B$6:$B$105,A11,'Devamsızlık Kayıtları'!$K$6:$K$105,"Evet"))</f>
      </c>
      <c r="H11" s="13">
        <f>IF(A11="","",SUMIF('Devamsızlık Kayıtları'!$B$6:$B$105,A11,'Devamsızlık Kayıtları'!$J$6:$J$105))</f>
      </c>
      <c r="I11" s="13">
        <f>IF(A11="","",E11^2*F11)</f>
      </c>
      <c r="J11" s="20">
        <f>IF(OR(A11="",D11=""),"",IFERROR(G11/D11,0))</f>
      </c>
      <c r="K11" s="8">
        <f>IF(A11="","",IF(OR('Özet'!$C$16="",'Özet'!$C$17=""),"Eşik girin",IF(I11&gt;='Özet'!$C$17,"Görüşme planla",IF(I11&gt;='Özet'!$C$16,"İzle","Normal"))))</f>
      </c>
      <c r="L11" s="14"/>
    </row>
    <row r="12" spans="1:12" x14ac:dyDescent="0.25">
      <c r="A12" s="16"/>
      <c r="B12" s="16"/>
      <c r="C12" s="16"/>
      <c r="D12" s="21"/>
      <c r="E12" s="11">
        <f>IF(A12="","",COUNTIFS('Devamsızlık Kayıtları'!$B$6:$B$105,A12,'Devamsızlık Kayıtları'!$L$6:$L$105,"Evet"))</f>
      </c>
      <c r="F12" s="13">
        <f>IF(A12="","",SUMIFS('Devamsızlık Kayıtları'!$J$6:$J$105,'Devamsızlık Kayıtları'!$B$6:$B$105,A12,'Devamsızlık Kayıtları'!$L$6:$L$105,"Evet"))</f>
      </c>
      <c r="G12" s="13">
        <f>IF(A12="","",SUMIFS('Devamsızlık Kayıtları'!$J$6:$J$105,'Devamsızlık Kayıtları'!$B$6:$B$105,A12,'Devamsızlık Kayıtları'!$K$6:$K$105,"Evet"))</f>
      </c>
      <c r="H12" s="13">
        <f>IF(A12="","",SUMIF('Devamsızlık Kayıtları'!$B$6:$B$105,A12,'Devamsızlık Kayıtları'!$J$6:$J$105))</f>
      </c>
      <c r="I12" s="13">
        <f>IF(A12="","",E12^2*F12)</f>
      </c>
      <c r="J12" s="20">
        <f>IF(OR(A12="",D12=""),"",IFERROR(G12/D12,0))</f>
      </c>
      <c r="K12" s="8">
        <f>IF(A12="","",IF(OR('Özet'!$C$16="",'Özet'!$C$17=""),"Eşik girin",IF(I12&gt;='Özet'!$C$17,"Görüşme planla",IF(I12&gt;='Özet'!$C$16,"İzle","Normal"))))</f>
      </c>
      <c r="L12" s="14"/>
    </row>
    <row r="13" spans="1:12" x14ac:dyDescent="0.25">
      <c r="A13" s="16"/>
      <c r="B13" s="16"/>
      <c r="C13" s="16"/>
      <c r="D13" s="21"/>
      <c r="E13" s="11">
        <f>IF(A13="","",COUNTIFS('Devamsızlık Kayıtları'!$B$6:$B$105,A13,'Devamsızlık Kayıtları'!$L$6:$L$105,"Evet"))</f>
      </c>
      <c r="F13" s="13">
        <f>IF(A13="","",SUMIFS('Devamsızlık Kayıtları'!$J$6:$J$105,'Devamsızlık Kayıtları'!$B$6:$B$105,A13,'Devamsızlık Kayıtları'!$L$6:$L$105,"Evet"))</f>
      </c>
      <c r="G13" s="13">
        <f>IF(A13="","",SUMIFS('Devamsızlık Kayıtları'!$J$6:$J$105,'Devamsızlık Kayıtları'!$B$6:$B$105,A13,'Devamsızlık Kayıtları'!$K$6:$K$105,"Evet"))</f>
      </c>
      <c r="H13" s="13">
        <f>IF(A13="","",SUMIF('Devamsızlık Kayıtları'!$B$6:$B$105,A13,'Devamsızlık Kayıtları'!$J$6:$J$105))</f>
      </c>
      <c r="I13" s="13">
        <f>IF(A13="","",E13^2*F13)</f>
      </c>
      <c r="J13" s="20">
        <f>IF(OR(A13="",D13=""),"",IFERROR(G13/D13,0))</f>
      </c>
      <c r="K13" s="8">
        <f>IF(A13="","",IF(OR('Özet'!$C$16="",'Özet'!$C$17=""),"Eşik girin",IF(I13&gt;='Özet'!$C$17,"Görüşme planla",IF(I13&gt;='Özet'!$C$16,"İzle","Normal"))))</f>
      </c>
      <c r="L13" s="14"/>
    </row>
    <row r="14" spans="1:12" x14ac:dyDescent="0.25">
      <c r="A14" s="16"/>
      <c r="B14" s="16"/>
      <c r="C14" s="16"/>
      <c r="D14" s="21"/>
      <c r="E14" s="11">
        <f>IF(A14="","",COUNTIFS('Devamsızlık Kayıtları'!$B$6:$B$105,A14,'Devamsızlık Kayıtları'!$L$6:$L$105,"Evet"))</f>
      </c>
      <c r="F14" s="13">
        <f>IF(A14="","",SUMIFS('Devamsızlık Kayıtları'!$J$6:$J$105,'Devamsızlık Kayıtları'!$B$6:$B$105,A14,'Devamsızlık Kayıtları'!$L$6:$L$105,"Evet"))</f>
      </c>
      <c r="G14" s="13">
        <f>IF(A14="","",SUMIFS('Devamsızlık Kayıtları'!$J$6:$J$105,'Devamsızlık Kayıtları'!$B$6:$B$105,A14,'Devamsızlık Kayıtları'!$K$6:$K$105,"Evet"))</f>
      </c>
      <c r="H14" s="13">
        <f>IF(A14="","",SUMIF('Devamsızlık Kayıtları'!$B$6:$B$105,A14,'Devamsızlık Kayıtları'!$J$6:$J$105))</f>
      </c>
      <c r="I14" s="13">
        <f>IF(A14="","",E14^2*F14)</f>
      </c>
      <c r="J14" s="20">
        <f>IF(OR(A14="",D14=""),"",IFERROR(G14/D14,0))</f>
      </c>
      <c r="K14" s="8">
        <f>IF(A14="","",IF(OR('Özet'!$C$16="",'Özet'!$C$17=""),"Eşik girin",IF(I14&gt;='Özet'!$C$17,"Görüşme planla",IF(I14&gt;='Özet'!$C$16,"İzle","Normal"))))</f>
      </c>
      <c r="L14" s="14"/>
    </row>
    <row r="15" spans="1:12" x14ac:dyDescent="0.25">
      <c r="A15" s="16"/>
      <c r="B15" s="16"/>
      <c r="C15" s="16"/>
      <c r="D15" s="21"/>
      <c r="E15" s="11">
        <f>IF(A15="","",COUNTIFS('Devamsızlık Kayıtları'!$B$6:$B$105,A15,'Devamsızlık Kayıtları'!$L$6:$L$105,"Evet"))</f>
      </c>
      <c r="F15" s="13">
        <f>IF(A15="","",SUMIFS('Devamsızlık Kayıtları'!$J$6:$J$105,'Devamsızlık Kayıtları'!$B$6:$B$105,A15,'Devamsızlık Kayıtları'!$L$6:$L$105,"Evet"))</f>
      </c>
      <c r="G15" s="13">
        <f>IF(A15="","",SUMIFS('Devamsızlık Kayıtları'!$J$6:$J$105,'Devamsızlık Kayıtları'!$B$6:$B$105,A15,'Devamsızlık Kayıtları'!$K$6:$K$105,"Evet"))</f>
      </c>
      <c r="H15" s="13">
        <f>IF(A15="","",SUMIF('Devamsızlık Kayıtları'!$B$6:$B$105,A15,'Devamsızlık Kayıtları'!$J$6:$J$105))</f>
      </c>
      <c r="I15" s="13">
        <f>IF(A15="","",E15^2*F15)</f>
      </c>
      <c r="J15" s="20">
        <f>IF(OR(A15="",D15=""),"",IFERROR(G15/D15,0))</f>
      </c>
      <c r="K15" s="8">
        <f>IF(A15="","",IF(OR('Özet'!$C$16="",'Özet'!$C$17=""),"Eşik girin",IF(I15&gt;='Özet'!$C$17,"Görüşme planla",IF(I15&gt;='Özet'!$C$16,"İzle","Normal"))))</f>
      </c>
      <c r="L15" s="14"/>
    </row>
    <row r="16" spans="1:12" x14ac:dyDescent="0.25">
      <c r="A16" s="16"/>
      <c r="B16" s="16"/>
      <c r="C16" s="16"/>
      <c r="D16" s="21"/>
      <c r="E16" s="11">
        <f>IF(A16="","",COUNTIFS('Devamsızlık Kayıtları'!$B$6:$B$105,A16,'Devamsızlık Kayıtları'!$L$6:$L$105,"Evet"))</f>
      </c>
      <c r="F16" s="13">
        <f>IF(A16="","",SUMIFS('Devamsızlık Kayıtları'!$J$6:$J$105,'Devamsızlık Kayıtları'!$B$6:$B$105,A16,'Devamsızlık Kayıtları'!$L$6:$L$105,"Evet"))</f>
      </c>
      <c r="G16" s="13">
        <f>IF(A16="","",SUMIFS('Devamsızlık Kayıtları'!$J$6:$J$105,'Devamsızlık Kayıtları'!$B$6:$B$105,A16,'Devamsızlık Kayıtları'!$K$6:$K$105,"Evet"))</f>
      </c>
      <c r="H16" s="13">
        <f>IF(A16="","",SUMIF('Devamsızlık Kayıtları'!$B$6:$B$105,A16,'Devamsızlık Kayıtları'!$J$6:$J$105))</f>
      </c>
      <c r="I16" s="13">
        <f>IF(A16="","",E16^2*F16)</f>
      </c>
      <c r="J16" s="20">
        <f>IF(OR(A16="",D16=""),"",IFERROR(G16/D16,0))</f>
      </c>
      <c r="K16" s="8">
        <f>IF(A16="","",IF(OR('Özet'!$C$16="",'Özet'!$C$17=""),"Eşik girin",IF(I16&gt;='Özet'!$C$17,"Görüşme planla",IF(I16&gt;='Özet'!$C$16,"İzle","Normal"))))</f>
      </c>
      <c r="L16" s="14"/>
    </row>
    <row r="17" spans="1:12" x14ac:dyDescent="0.25">
      <c r="A17" s="16"/>
      <c r="B17" s="16"/>
      <c r="C17" s="16"/>
      <c r="D17" s="21"/>
      <c r="E17" s="11">
        <f>IF(A17="","",COUNTIFS('Devamsızlık Kayıtları'!$B$6:$B$105,A17,'Devamsızlık Kayıtları'!$L$6:$L$105,"Evet"))</f>
      </c>
      <c r="F17" s="13">
        <f>IF(A17="","",SUMIFS('Devamsızlık Kayıtları'!$J$6:$J$105,'Devamsızlık Kayıtları'!$B$6:$B$105,A17,'Devamsızlık Kayıtları'!$L$6:$L$105,"Evet"))</f>
      </c>
      <c r="G17" s="13">
        <f>IF(A17="","",SUMIFS('Devamsızlık Kayıtları'!$J$6:$J$105,'Devamsızlık Kayıtları'!$B$6:$B$105,A17,'Devamsızlık Kayıtları'!$K$6:$K$105,"Evet"))</f>
      </c>
      <c r="H17" s="13">
        <f>IF(A17="","",SUMIF('Devamsızlık Kayıtları'!$B$6:$B$105,A17,'Devamsızlık Kayıtları'!$J$6:$J$105))</f>
      </c>
      <c r="I17" s="13">
        <f>IF(A17="","",E17^2*F17)</f>
      </c>
      <c r="J17" s="20">
        <f>IF(OR(A17="",D17=""),"",IFERROR(G17/D17,0))</f>
      </c>
      <c r="K17" s="8">
        <f>IF(A17="","",IF(OR('Özet'!$C$16="",'Özet'!$C$17=""),"Eşik girin",IF(I17&gt;='Özet'!$C$17,"Görüşme planla",IF(I17&gt;='Özet'!$C$16,"İzle","Normal"))))</f>
      </c>
      <c r="L17" s="14"/>
    </row>
    <row r="18" spans="1:12" x14ac:dyDescent="0.25">
      <c r="A18" s="16"/>
      <c r="B18" s="16"/>
      <c r="C18" s="16"/>
      <c r="D18" s="21"/>
      <c r="E18" s="11">
        <f>IF(A18="","",COUNTIFS('Devamsızlık Kayıtları'!$B$6:$B$105,A18,'Devamsızlık Kayıtları'!$L$6:$L$105,"Evet"))</f>
      </c>
      <c r="F18" s="13">
        <f>IF(A18="","",SUMIFS('Devamsızlık Kayıtları'!$J$6:$J$105,'Devamsızlık Kayıtları'!$B$6:$B$105,A18,'Devamsızlık Kayıtları'!$L$6:$L$105,"Evet"))</f>
      </c>
      <c r="G18" s="13">
        <f>IF(A18="","",SUMIFS('Devamsızlık Kayıtları'!$J$6:$J$105,'Devamsızlık Kayıtları'!$B$6:$B$105,A18,'Devamsızlık Kayıtları'!$K$6:$K$105,"Evet"))</f>
      </c>
      <c r="H18" s="13">
        <f>IF(A18="","",SUMIF('Devamsızlık Kayıtları'!$B$6:$B$105,A18,'Devamsızlık Kayıtları'!$J$6:$J$105))</f>
      </c>
      <c r="I18" s="13">
        <f>IF(A18="","",E18^2*F18)</f>
      </c>
      <c r="J18" s="20">
        <f>IF(OR(A18="",D18=""),"",IFERROR(G18/D18,0))</f>
      </c>
      <c r="K18" s="8">
        <f>IF(A18="","",IF(OR('Özet'!$C$16="",'Özet'!$C$17=""),"Eşik girin",IF(I18&gt;='Özet'!$C$17,"Görüşme planla",IF(I18&gt;='Özet'!$C$16,"İzle","Normal"))))</f>
      </c>
      <c r="L18" s="14"/>
    </row>
    <row r="19" spans="1:12" x14ac:dyDescent="0.25">
      <c r="A19" s="16"/>
      <c r="B19" s="16"/>
      <c r="C19" s="16"/>
      <c r="D19" s="21"/>
      <c r="E19" s="11">
        <f>IF(A19="","",COUNTIFS('Devamsızlık Kayıtları'!$B$6:$B$105,A19,'Devamsızlık Kayıtları'!$L$6:$L$105,"Evet"))</f>
      </c>
      <c r="F19" s="13">
        <f>IF(A19="","",SUMIFS('Devamsızlık Kayıtları'!$J$6:$J$105,'Devamsızlık Kayıtları'!$B$6:$B$105,A19,'Devamsızlık Kayıtları'!$L$6:$L$105,"Evet"))</f>
      </c>
      <c r="G19" s="13">
        <f>IF(A19="","",SUMIFS('Devamsızlık Kayıtları'!$J$6:$J$105,'Devamsızlık Kayıtları'!$B$6:$B$105,A19,'Devamsızlık Kayıtları'!$K$6:$K$105,"Evet"))</f>
      </c>
      <c r="H19" s="13">
        <f>IF(A19="","",SUMIF('Devamsızlık Kayıtları'!$B$6:$B$105,A19,'Devamsızlık Kayıtları'!$J$6:$J$105))</f>
      </c>
      <c r="I19" s="13">
        <f>IF(A19="","",E19^2*F19)</f>
      </c>
      <c r="J19" s="20">
        <f>IF(OR(A19="",D19=""),"",IFERROR(G19/D19,0))</f>
      </c>
      <c r="K19" s="8">
        <f>IF(A19="","",IF(OR('Özet'!$C$16="",'Özet'!$C$17=""),"Eşik girin",IF(I19&gt;='Özet'!$C$17,"Görüşme planla",IF(I19&gt;='Özet'!$C$16,"İzle","Normal"))))</f>
      </c>
      <c r="L19" s="14"/>
    </row>
    <row r="20" spans="1:12" x14ac:dyDescent="0.25">
      <c r="A20" s="16"/>
      <c r="B20" s="16"/>
      <c r="C20" s="16"/>
      <c r="D20" s="21"/>
      <c r="E20" s="11">
        <f>IF(A20="","",COUNTIFS('Devamsızlık Kayıtları'!$B$6:$B$105,A20,'Devamsızlık Kayıtları'!$L$6:$L$105,"Evet"))</f>
      </c>
      <c r="F20" s="13">
        <f>IF(A20="","",SUMIFS('Devamsızlık Kayıtları'!$J$6:$J$105,'Devamsızlık Kayıtları'!$B$6:$B$105,A20,'Devamsızlık Kayıtları'!$L$6:$L$105,"Evet"))</f>
      </c>
      <c r="G20" s="13">
        <f>IF(A20="","",SUMIFS('Devamsızlık Kayıtları'!$J$6:$J$105,'Devamsızlık Kayıtları'!$B$6:$B$105,A20,'Devamsızlık Kayıtları'!$K$6:$K$105,"Evet"))</f>
      </c>
      <c r="H20" s="13">
        <f>IF(A20="","",SUMIF('Devamsızlık Kayıtları'!$B$6:$B$105,A20,'Devamsızlık Kayıtları'!$J$6:$J$105))</f>
      </c>
      <c r="I20" s="13">
        <f>IF(A20="","",E20^2*F20)</f>
      </c>
      <c r="J20" s="20">
        <f>IF(OR(A20="",D20=""),"",IFERROR(G20/D20,0))</f>
      </c>
      <c r="K20" s="8">
        <f>IF(A20="","",IF(OR('Özet'!$C$16="",'Özet'!$C$17=""),"Eşik girin",IF(I20&gt;='Özet'!$C$17,"Görüşme planla",IF(I20&gt;='Özet'!$C$16,"İzle","Normal"))))</f>
      </c>
      <c r="L20" s="14"/>
    </row>
    <row r="21" spans="1:12" x14ac:dyDescent="0.25">
      <c r="A21" s="16"/>
      <c r="B21" s="16"/>
      <c r="C21" s="16"/>
      <c r="D21" s="21"/>
      <c r="E21" s="11">
        <f>IF(A21="","",COUNTIFS('Devamsızlık Kayıtları'!$B$6:$B$105,A21,'Devamsızlık Kayıtları'!$L$6:$L$105,"Evet"))</f>
      </c>
      <c r="F21" s="13">
        <f>IF(A21="","",SUMIFS('Devamsızlık Kayıtları'!$J$6:$J$105,'Devamsızlık Kayıtları'!$B$6:$B$105,A21,'Devamsızlık Kayıtları'!$L$6:$L$105,"Evet"))</f>
      </c>
      <c r="G21" s="13">
        <f>IF(A21="","",SUMIFS('Devamsızlık Kayıtları'!$J$6:$J$105,'Devamsızlık Kayıtları'!$B$6:$B$105,A21,'Devamsızlık Kayıtları'!$K$6:$K$105,"Evet"))</f>
      </c>
      <c r="H21" s="13">
        <f>IF(A21="","",SUMIF('Devamsızlık Kayıtları'!$B$6:$B$105,A21,'Devamsızlık Kayıtları'!$J$6:$J$105))</f>
      </c>
      <c r="I21" s="13">
        <f>IF(A21="","",E21^2*F21)</f>
      </c>
      <c r="J21" s="20">
        <f>IF(OR(A21="",D21=""),"",IFERROR(G21/D21,0))</f>
      </c>
      <c r="K21" s="8">
        <f>IF(A21="","",IF(OR('Özet'!$C$16="",'Özet'!$C$17=""),"Eşik girin",IF(I21&gt;='Özet'!$C$17,"Görüşme planla",IF(I21&gt;='Özet'!$C$16,"İzle","Normal"))))</f>
      </c>
      <c r="L21" s="14"/>
    </row>
    <row r="22" spans="1:12" x14ac:dyDescent="0.25">
      <c r="A22" s="16"/>
      <c r="B22" s="16"/>
      <c r="C22" s="16"/>
      <c r="D22" s="21"/>
      <c r="E22" s="11">
        <f>IF(A22="","",COUNTIFS('Devamsızlık Kayıtları'!$B$6:$B$105,A22,'Devamsızlık Kayıtları'!$L$6:$L$105,"Evet"))</f>
      </c>
      <c r="F22" s="13">
        <f>IF(A22="","",SUMIFS('Devamsızlık Kayıtları'!$J$6:$J$105,'Devamsızlık Kayıtları'!$B$6:$B$105,A22,'Devamsızlık Kayıtları'!$L$6:$L$105,"Evet"))</f>
      </c>
      <c r="G22" s="13">
        <f>IF(A22="","",SUMIFS('Devamsızlık Kayıtları'!$J$6:$J$105,'Devamsızlık Kayıtları'!$B$6:$B$105,A22,'Devamsızlık Kayıtları'!$K$6:$K$105,"Evet"))</f>
      </c>
      <c r="H22" s="13">
        <f>IF(A22="","",SUMIF('Devamsızlık Kayıtları'!$B$6:$B$105,A22,'Devamsızlık Kayıtları'!$J$6:$J$105))</f>
      </c>
      <c r="I22" s="13">
        <f>IF(A22="","",E22^2*F22)</f>
      </c>
      <c r="J22" s="20">
        <f>IF(OR(A22="",D22=""),"",IFERROR(G22/D22,0))</f>
      </c>
      <c r="K22" s="8">
        <f>IF(A22="","",IF(OR('Özet'!$C$16="",'Özet'!$C$17=""),"Eşik girin",IF(I22&gt;='Özet'!$C$17,"Görüşme planla",IF(I22&gt;='Özet'!$C$16,"İzle","Normal"))))</f>
      </c>
      <c r="L22" s="14"/>
    </row>
    <row r="23" spans="1:12" x14ac:dyDescent="0.25">
      <c r="A23" s="16"/>
      <c r="B23" s="16"/>
      <c r="C23" s="16"/>
      <c r="D23" s="21"/>
      <c r="E23" s="11">
        <f>IF(A23="","",COUNTIFS('Devamsızlık Kayıtları'!$B$6:$B$105,A23,'Devamsızlık Kayıtları'!$L$6:$L$105,"Evet"))</f>
      </c>
      <c r="F23" s="13">
        <f>IF(A23="","",SUMIFS('Devamsızlık Kayıtları'!$J$6:$J$105,'Devamsızlık Kayıtları'!$B$6:$B$105,A23,'Devamsızlık Kayıtları'!$L$6:$L$105,"Evet"))</f>
      </c>
      <c r="G23" s="13">
        <f>IF(A23="","",SUMIFS('Devamsızlık Kayıtları'!$J$6:$J$105,'Devamsızlık Kayıtları'!$B$6:$B$105,A23,'Devamsızlık Kayıtları'!$K$6:$K$105,"Evet"))</f>
      </c>
      <c r="H23" s="13">
        <f>IF(A23="","",SUMIF('Devamsızlık Kayıtları'!$B$6:$B$105,A23,'Devamsızlık Kayıtları'!$J$6:$J$105))</f>
      </c>
      <c r="I23" s="13">
        <f>IF(A23="","",E23^2*F23)</f>
      </c>
      <c r="J23" s="20">
        <f>IF(OR(A23="",D23=""),"",IFERROR(G23/D23,0))</f>
      </c>
      <c r="K23" s="8">
        <f>IF(A23="","",IF(OR('Özet'!$C$16="",'Özet'!$C$17=""),"Eşik girin",IF(I23&gt;='Özet'!$C$17,"Görüşme planla",IF(I23&gt;='Özet'!$C$16,"İzle","Normal"))))</f>
      </c>
      <c r="L23" s="14"/>
    </row>
    <row r="24" spans="1:12" x14ac:dyDescent="0.25">
      <c r="A24" s="16"/>
      <c r="B24" s="16"/>
      <c r="C24" s="16"/>
      <c r="D24" s="21"/>
      <c r="E24" s="11">
        <f>IF(A24="","",COUNTIFS('Devamsızlık Kayıtları'!$B$6:$B$105,A24,'Devamsızlık Kayıtları'!$L$6:$L$105,"Evet"))</f>
      </c>
      <c r="F24" s="13">
        <f>IF(A24="","",SUMIFS('Devamsızlık Kayıtları'!$J$6:$J$105,'Devamsızlık Kayıtları'!$B$6:$B$105,A24,'Devamsızlık Kayıtları'!$L$6:$L$105,"Evet"))</f>
      </c>
      <c r="G24" s="13">
        <f>IF(A24="","",SUMIFS('Devamsızlık Kayıtları'!$J$6:$J$105,'Devamsızlık Kayıtları'!$B$6:$B$105,A24,'Devamsızlık Kayıtları'!$K$6:$K$105,"Evet"))</f>
      </c>
      <c r="H24" s="13">
        <f>IF(A24="","",SUMIF('Devamsızlık Kayıtları'!$B$6:$B$105,A24,'Devamsızlık Kayıtları'!$J$6:$J$105))</f>
      </c>
      <c r="I24" s="13">
        <f>IF(A24="","",E24^2*F24)</f>
      </c>
      <c r="J24" s="20">
        <f>IF(OR(A24="",D24=""),"",IFERROR(G24/D24,0))</f>
      </c>
      <c r="K24" s="8">
        <f>IF(A24="","",IF(OR('Özet'!$C$16="",'Özet'!$C$17=""),"Eşik girin",IF(I24&gt;='Özet'!$C$17,"Görüşme planla",IF(I24&gt;='Özet'!$C$16,"İzle","Normal"))))</f>
      </c>
      <c r="L24" s="14"/>
    </row>
    <row r="25" spans="1:12" x14ac:dyDescent="0.25">
      <c r="A25" s="16"/>
      <c r="B25" s="16"/>
      <c r="C25" s="16"/>
      <c r="D25" s="21"/>
      <c r="E25" s="11">
        <f>IF(A25="","",COUNTIFS('Devamsızlık Kayıtları'!$B$6:$B$105,A25,'Devamsızlık Kayıtları'!$L$6:$L$105,"Evet"))</f>
      </c>
      <c r="F25" s="13">
        <f>IF(A25="","",SUMIFS('Devamsızlık Kayıtları'!$J$6:$J$105,'Devamsızlık Kayıtları'!$B$6:$B$105,A25,'Devamsızlık Kayıtları'!$L$6:$L$105,"Evet"))</f>
      </c>
      <c r="G25" s="13">
        <f>IF(A25="","",SUMIFS('Devamsızlık Kayıtları'!$J$6:$J$105,'Devamsızlık Kayıtları'!$B$6:$B$105,A25,'Devamsızlık Kayıtları'!$K$6:$K$105,"Evet"))</f>
      </c>
      <c r="H25" s="13">
        <f>IF(A25="","",SUMIF('Devamsızlık Kayıtları'!$B$6:$B$105,A25,'Devamsızlık Kayıtları'!$J$6:$J$105))</f>
      </c>
      <c r="I25" s="13">
        <f>IF(A25="","",E25^2*F25)</f>
      </c>
      <c r="J25" s="20">
        <f>IF(OR(A25="",D25=""),"",IFERROR(G25/D25,0))</f>
      </c>
      <c r="K25" s="8">
        <f>IF(A25="","",IF(OR('Özet'!$C$16="",'Özet'!$C$17=""),"Eşik girin",IF(I25&gt;='Özet'!$C$17,"Görüşme planla",IF(I25&gt;='Özet'!$C$16,"İzle","Normal"))))</f>
      </c>
      <c r="L25" s="14"/>
    </row>
    <row r="26" spans="1:12" x14ac:dyDescent="0.25">
      <c r="A26" s="16"/>
      <c r="B26" s="16"/>
      <c r="C26" s="16"/>
      <c r="D26" s="21"/>
      <c r="E26" s="11">
        <f>IF(A26="","",COUNTIFS('Devamsızlık Kayıtları'!$B$6:$B$105,A26,'Devamsızlık Kayıtları'!$L$6:$L$105,"Evet"))</f>
      </c>
      <c r="F26" s="13">
        <f>IF(A26="","",SUMIFS('Devamsızlık Kayıtları'!$J$6:$J$105,'Devamsızlık Kayıtları'!$B$6:$B$105,A26,'Devamsızlık Kayıtları'!$L$6:$L$105,"Evet"))</f>
      </c>
      <c r="G26" s="13">
        <f>IF(A26="","",SUMIFS('Devamsızlık Kayıtları'!$J$6:$J$105,'Devamsızlık Kayıtları'!$B$6:$B$105,A26,'Devamsızlık Kayıtları'!$K$6:$K$105,"Evet"))</f>
      </c>
      <c r="H26" s="13">
        <f>IF(A26="","",SUMIF('Devamsızlık Kayıtları'!$B$6:$B$105,A26,'Devamsızlık Kayıtları'!$J$6:$J$105))</f>
      </c>
      <c r="I26" s="13">
        <f>IF(A26="","",E26^2*F26)</f>
      </c>
      <c r="J26" s="20">
        <f>IF(OR(A26="",D26=""),"",IFERROR(G26/D26,0))</f>
      </c>
      <c r="K26" s="8">
        <f>IF(A26="","",IF(OR('Özet'!$C$16="",'Özet'!$C$17=""),"Eşik girin",IF(I26&gt;='Özet'!$C$17,"Görüşme planla",IF(I26&gt;='Özet'!$C$16,"İzle","Normal"))))</f>
      </c>
      <c r="L26" s="14"/>
    </row>
    <row r="27" spans="1:12" x14ac:dyDescent="0.25">
      <c r="A27" s="16"/>
      <c r="B27" s="16"/>
      <c r="C27" s="16"/>
      <c r="D27" s="21"/>
      <c r="E27" s="11">
        <f>IF(A27="","",COUNTIFS('Devamsızlık Kayıtları'!$B$6:$B$105,A27,'Devamsızlık Kayıtları'!$L$6:$L$105,"Evet"))</f>
      </c>
      <c r="F27" s="13">
        <f>IF(A27="","",SUMIFS('Devamsızlık Kayıtları'!$J$6:$J$105,'Devamsızlık Kayıtları'!$B$6:$B$105,A27,'Devamsızlık Kayıtları'!$L$6:$L$105,"Evet"))</f>
      </c>
      <c r="G27" s="13">
        <f>IF(A27="","",SUMIFS('Devamsızlık Kayıtları'!$J$6:$J$105,'Devamsızlık Kayıtları'!$B$6:$B$105,A27,'Devamsızlık Kayıtları'!$K$6:$K$105,"Evet"))</f>
      </c>
      <c r="H27" s="13">
        <f>IF(A27="","",SUMIF('Devamsızlık Kayıtları'!$B$6:$B$105,A27,'Devamsızlık Kayıtları'!$J$6:$J$105))</f>
      </c>
      <c r="I27" s="13">
        <f>IF(A27="","",E27^2*F27)</f>
      </c>
      <c r="J27" s="20">
        <f>IF(OR(A27="",D27=""),"",IFERROR(G27/D27,0))</f>
      </c>
      <c r="K27" s="8">
        <f>IF(A27="","",IF(OR('Özet'!$C$16="",'Özet'!$C$17=""),"Eşik girin",IF(I27&gt;='Özet'!$C$17,"Görüşme planla",IF(I27&gt;='Özet'!$C$16,"İzle","Normal"))))</f>
      </c>
      <c r="L27" s="14"/>
    </row>
    <row r="28" spans="1:12" x14ac:dyDescent="0.25">
      <c r="A28" s="16"/>
      <c r="B28" s="16"/>
      <c r="C28" s="16"/>
      <c r="D28" s="21"/>
      <c r="E28" s="11">
        <f>IF(A28="","",COUNTIFS('Devamsızlık Kayıtları'!$B$6:$B$105,A28,'Devamsızlık Kayıtları'!$L$6:$L$105,"Evet"))</f>
      </c>
      <c r="F28" s="13">
        <f>IF(A28="","",SUMIFS('Devamsızlık Kayıtları'!$J$6:$J$105,'Devamsızlık Kayıtları'!$B$6:$B$105,A28,'Devamsızlık Kayıtları'!$L$6:$L$105,"Evet"))</f>
      </c>
      <c r="G28" s="13">
        <f>IF(A28="","",SUMIFS('Devamsızlık Kayıtları'!$J$6:$J$105,'Devamsızlık Kayıtları'!$B$6:$B$105,A28,'Devamsızlık Kayıtları'!$K$6:$K$105,"Evet"))</f>
      </c>
      <c r="H28" s="13">
        <f>IF(A28="","",SUMIF('Devamsızlık Kayıtları'!$B$6:$B$105,A28,'Devamsızlık Kayıtları'!$J$6:$J$105))</f>
      </c>
      <c r="I28" s="13">
        <f>IF(A28="","",E28^2*F28)</f>
      </c>
      <c r="J28" s="20">
        <f>IF(OR(A28="",D28=""),"",IFERROR(G28/D28,0))</f>
      </c>
      <c r="K28" s="8">
        <f>IF(A28="","",IF(OR('Özet'!$C$16="",'Özet'!$C$17=""),"Eşik girin",IF(I28&gt;='Özet'!$C$17,"Görüşme planla",IF(I28&gt;='Özet'!$C$16,"İzle","Normal"))))</f>
      </c>
      <c r="L28" s="14"/>
    </row>
    <row r="29" spans="1:12" x14ac:dyDescent="0.25">
      <c r="A29" s="16"/>
      <c r="B29" s="16"/>
      <c r="C29" s="16"/>
      <c r="D29" s="21"/>
      <c r="E29" s="11">
        <f>IF(A29="","",COUNTIFS('Devamsızlık Kayıtları'!$B$6:$B$105,A29,'Devamsızlık Kayıtları'!$L$6:$L$105,"Evet"))</f>
      </c>
      <c r="F29" s="13">
        <f>IF(A29="","",SUMIFS('Devamsızlık Kayıtları'!$J$6:$J$105,'Devamsızlık Kayıtları'!$B$6:$B$105,A29,'Devamsızlık Kayıtları'!$L$6:$L$105,"Evet"))</f>
      </c>
      <c r="G29" s="13">
        <f>IF(A29="","",SUMIFS('Devamsızlık Kayıtları'!$J$6:$J$105,'Devamsızlık Kayıtları'!$B$6:$B$105,A29,'Devamsızlık Kayıtları'!$K$6:$K$105,"Evet"))</f>
      </c>
      <c r="H29" s="13">
        <f>IF(A29="","",SUMIF('Devamsızlık Kayıtları'!$B$6:$B$105,A29,'Devamsızlık Kayıtları'!$J$6:$J$105))</f>
      </c>
      <c r="I29" s="13">
        <f>IF(A29="","",E29^2*F29)</f>
      </c>
      <c r="J29" s="20">
        <f>IF(OR(A29="",D29=""),"",IFERROR(G29/D29,0))</f>
      </c>
      <c r="K29" s="8">
        <f>IF(A29="","",IF(OR('Özet'!$C$16="",'Özet'!$C$17=""),"Eşik girin",IF(I29&gt;='Özet'!$C$17,"Görüşme planla",IF(I29&gt;='Özet'!$C$16,"İzle","Normal"))))</f>
      </c>
      <c r="L29" s="14"/>
    </row>
    <row r="30" spans="1:12" x14ac:dyDescent="0.25">
      <c r="A30" s="16"/>
      <c r="B30" s="16"/>
      <c r="C30" s="16"/>
      <c r="D30" s="21"/>
      <c r="E30" s="11">
        <f>IF(A30="","",COUNTIFS('Devamsızlık Kayıtları'!$B$6:$B$105,A30,'Devamsızlık Kayıtları'!$L$6:$L$105,"Evet"))</f>
      </c>
      <c r="F30" s="13">
        <f>IF(A30="","",SUMIFS('Devamsızlık Kayıtları'!$J$6:$J$105,'Devamsızlık Kayıtları'!$B$6:$B$105,A30,'Devamsızlık Kayıtları'!$L$6:$L$105,"Evet"))</f>
      </c>
      <c r="G30" s="13">
        <f>IF(A30="","",SUMIFS('Devamsızlık Kayıtları'!$J$6:$J$105,'Devamsızlık Kayıtları'!$B$6:$B$105,A30,'Devamsızlık Kayıtları'!$K$6:$K$105,"Evet"))</f>
      </c>
      <c r="H30" s="13">
        <f>IF(A30="","",SUMIF('Devamsızlık Kayıtları'!$B$6:$B$105,A30,'Devamsızlık Kayıtları'!$J$6:$J$105))</f>
      </c>
      <c r="I30" s="13">
        <f>IF(A30="","",E30^2*F30)</f>
      </c>
      <c r="J30" s="20">
        <f>IF(OR(A30="",D30=""),"",IFERROR(G30/D30,0))</f>
      </c>
      <c r="K30" s="8">
        <f>IF(A30="","",IF(OR('Özet'!$C$16="",'Özet'!$C$17=""),"Eşik girin",IF(I30&gt;='Özet'!$C$17,"Görüşme planla",IF(I30&gt;='Özet'!$C$16,"İzle","Normal"))))</f>
      </c>
      <c r="L30" s="14"/>
    </row>
    <row r="31" spans="1:12" x14ac:dyDescent="0.25">
      <c r="A31" s="16"/>
      <c r="B31" s="16"/>
      <c r="C31" s="16"/>
      <c r="D31" s="21"/>
      <c r="E31" s="11">
        <f>IF(A31="","",COUNTIFS('Devamsızlık Kayıtları'!$B$6:$B$105,A31,'Devamsızlık Kayıtları'!$L$6:$L$105,"Evet"))</f>
      </c>
      <c r="F31" s="13">
        <f>IF(A31="","",SUMIFS('Devamsızlık Kayıtları'!$J$6:$J$105,'Devamsızlık Kayıtları'!$B$6:$B$105,A31,'Devamsızlık Kayıtları'!$L$6:$L$105,"Evet"))</f>
      </c>
      <c r="G31" s="13">
        <f>IF(A31="","",SUMIFS('Devamsızlık Kayıtları'!$J$6:$J$105,'Devamsızlık Kayıtları'!$B$6:$B$105,A31,'Devamsızlık Kayıtları'!$K$6:$K$105,"Evet"))</f>
      </c>
      <c r="H31" s="13">
        <f>IF(A31="","",SUMIF('Devamsızlık Kayıtları'!$B$6:$B$105,A31,'Devamsızlık Kayıtları'!$J$6:$J$105))</f>
      </c>
      <c r="I31" s="13">
        <f>IF(A31="","",E31^2*F31)</f>
      </c>
      <c r="J31" s="20">
        <f>IF(OR(A31="",D31=""),"",IFERROR(G31/D31,0))</f>
      </c>
      <c r="K31" s="8">
        <f>IF(A31="","",IF(OR('Özet'!$C$16="",'Özet'!$C$17=""),"Eşik girin",IF(I31&gt;='Özet'!$C$17,"Görüşme planla",IF(I31&gt;='Özet'!$C$16,"İzle","Normal"))))</f>
      </c>
      <c r="L31" s="14"/>
    </row>
    <row r="32" spans="1:12" x14ac:dyDescent="0.25">
      <c r="A32" s="16"/>
      <c r="B32" s="16"/>
      <c r="C32" s="16"/>
      <c r="D32" s="21"/>
      <c r="E32" s="11">
        <f>IF(A32="","",COUNTIFS('Devamsızlık Kayıtları'!$B$6:$B$105,A32,'Devamsızlık Kayıtları'!$L$6:$L$105,"Evet"))</f>
      </c>
      <c r="F32" s="13">
        <f>IF(A32="","",SUMIFS('Devamsızlık Kayıtları'!$J$6:$J$105,'Devamsızlık Kayıtları'!$B$6:$B$105,A32,'Devamsızlık Kayıtları'!$L$6:$L$105,"Evet"))</f>
      </c>
      <c r="G32" s="13">
        <f>IF(A32="","",SUMIFS('Devamsızlık Kayıtları'!$J$6:$J$105,'Devamsızlık Kayıtları'!$B$6:$B$105,A32,'Devamsızlık Kayıtları'!$K$6:$K$105,"Evet"))</f>
      </c>
      <c r="H32" s="13">
        <f>IF(A32="","",SUMIF('Devamsızlık Kayıtları'!$B$6:$B$105,A32,'Devamsızlık Kayıtları'!$J$6:$J$105))</f>
      </c>
      <c r="I32" s="13">
        <f>IF(A32="","",E32^2*F32)</f>
      </c>
      <c r="J32" s="20">
        <f>IF(OR(A32="",D32=""),"",IFERROR(G32/D32,0))</f>
      </c>
      <c r="K32" s="8">
        <f>IF(A32="","",IF(OR('Özet'!$C$16="",'Özet'!$C$17=""),"Eşik girin",IF(I32&gt;='Özet'!$C$17,"Görüşme planla",IF(I32&gt;='Özet'!$C$16,"İzle","Normal"))))</f>
      </c>
      <c r="L32" s="14"/>
    </row>
    <row r="33" spans="1:12" x14ac:dyDescent="0.25">
      <c r="A33" s="16"/>
      <c r="B33" s="16"/>
      <c r="C33" s="16"/>
      <c r="D33" s="21"/>
      <c r="E33" s="11">
        <f>IF(A33="","",COUNTIFS('Devamsızlık Kayıtları'!$B$6:$B$105,A33,'Devamsızlık Kayıtları'!$L$6:$L$105,"Evet"))</f>
      </c>
      <c r="F33" s="13">
        <f>IF(A33="","",SUMIFS('Devamsızlık Kayıtları'!$J$6:$J$105,'Devamsızlık Kayıtları'!$B$6:$B$105,A33,'Devamsızlık Kayıtları'!$L$6:$L$105,"Evet"))</f>
      </c>
      <c r="G33" s="13">
        <f>IF(A33="","",SUMIFS('Devamsızlık Kayıtları'!$J$6:$J$105,'Devamsızlık Kayıtları'!$B$6:$B$105,A33,'Devamsızlık Kayıtları'!$K$6:$K$105,"Evet"))</f>
      </c>
      <c r="H33" s="13">
        <f>IF(A33="","",SUMIF('Devamsızlık Kayıtları'!$B$6:$B$105,A33,'Devamsızlık Kayıtları'!$J$6:$J$105))</f>
      </c>
      <c r="I33" s="13">
        <f>IF(A33="","",E33^2*F33)</f>
      </c>
      <c r="J33" s="20">
        <f>IF(OR(A33="",D33=""),"",IFERROR(G33/D33,0))</f>
      </c>
      <c r="K33" s="8">
        <f>IF(A33="","",IF(OR('Özet'!$C$16="",'Özet'!$C$17=""),"Eşik girin",IF(I33&gt;='Özet'!$C$17,"Görüşme planla",IF(I33&gt;='Özet'!$C$16,"İzle","Normal"))))</f>
      </c>
      <c r="L33" s="14"/>
    </row>
    <row r="34" spans="1:12" x14ac:dyDescent="0.25">
      <c r="A34" s="16"/>
      <c r="B34" s="16"/>
      <c r="C34" s="16"/>
      <c r="D34" s="21"/>
      <c r="E34" s="11">
        <f>IF(A34="","",COUNTIFS('Devamsızlık Kayıtları'!$B$6:$B$105,A34,'Devamsızlık Kayıtları'!$L$6:$L$105,"Evet"))</f>
      </c>
      <c r="F34" s="13">
        <f>IF(A34="","",SUMIFS('Devamsızlık Kayıtları'!$J$6:$J$105,'Devamsızlık Kayıtları'!$B$6:$B$105,A34,'Devamsızlık Kayıtları'!$L$6:$L$105,"Evet"))</f>
      </c>
      <c r="G34" s="13">
        <f>IF(A34="","",SUMIFS('Devamsızlık Kayıtları'!$J$6:$J$105,'Devamsızlık Kayıtları'!$B$6:$B$105,A34,'Devamsızlık Kayıtları'!$K$6:$K$105,"Evet"))</f>
      </c>
      <c r="H34" s="13">
        <f>IF(A34="","",SUMIF('Devamsızlık Kayıtları'!$B$6:$B$105,A34,'Devamsızlık Kayıtları'!$J$6:$J$105))</f>
      </c>
      <c r="I34" s="13">
        <f>IF(A34="","",E34^2*F34)</f>
      </c>
      <c r="J34" s="20">
        <f>IF(OR(A34="",D34=""),"",IFERROR(G34/D34,0))</f>
      </c>
      <c r="K34" s="8">
        <f>IF(A34="","",IF(OR('Özet'!$C$16="",'Özet'!$C$17=""),"Eşik girin",IF(I34&gt;='Özet'!$C$17,"Görüşme planla",IF(I34&gt;='Özet'!$C$16,"İzle","Normal"))))</f>
      </c>
      <c r="L34" s="14"/>
    </row>
    <row r="35" spans="1:12" x14ac:dyDescent="0.25">
      <c r="A35" s="16"/>
      <c r="B35" s="16"/>
      <c r="C35" s="16"/>
      <c r="D35" s="21"/>
      <c r="E35" s="11">
        <f>IF(A35="","",COUNTIFS('Devamsızlık Kayıtları'!$B$6:$B$105,A35,'Devamsızlık Kayıtları'!$L$6:$L$105,"Evet"))</f>
      </c>
      <c r="F35" s="13">
        <f>IF(A35="","",SUMIFS('Devamsızlık Kayıtları'!$J$6:$J$105,'Devamsızlık Kayıtları'!$B$6:$B$105,A35,'Devamsızlık Kayıtları'!$L$6:$L$105,"Evet"))</f>
      </c>
      <c r="G35" s="13">
        <f>IF(A35="","",SUMIFS('Devamsızlık Kayıtları'!$J$6:$J$105,'Devamsızlık Kayıtları'!$B$6:$B$105,A35,'Devamsızlık Kayıtları'!$K$6:$K$105,"Evet"))</f>
      </c>
      <c r="H35" s="13">
        <f>IF(A35="","",SUMIF('Devamsızlık Kayıtları'!$B$6:$B$105,A35,'Devamsızlık Kayıtları'!$J$6:$J$105))</f>
      </c>
      <c r="I35" s="13">
        <f>IF(A35="","",E35^2*F35)</f>
      </c>
      <c r="J35" s="20">
        <f>IF(OR(A35="",D35=""),"",IFERROR(G35/D35,0))</f>
      </c>
      <c r="K35" s="8">
        <f>IF(A35="","",IF(OR('Özet'!$C$16="",'Özet'!$C$17=""),"Eşik girin",IF(I35&gt;='Özet'!$C$17,"Görüşme planla",IF(I35&gt;='Özet'!$C$16,"İzle","Normal"))))</f>
      </c>
      <c r="L35" s="14"/>
    </row>
    <row r="36" spans="1:12" x14ac:dyDescent="0.25">
      <c r="A36" s="16"/>
      <c r="B36" s="16"/>
      <c r="C36" s="16"/>
      <c r="D36" s="21"/>
      <c r="E36" s="11">
        <f>IF(A36="","",COUNTIFS('Devamsızlık Kayıtları'!$B$6:$B$105,A36,'Devamsızlık Kayıtları'!$L$6:$L$105,"Evet"))</f>
      </c>
      <c r="F36" s="13">
        <f>IF(A36="","",SUMIFS('Devamsızlık Kayıtları'!$J$6:$J$105,'Devamsızlık Kayıtları'!$B$6:$B$105,A36,'Devamsızlık Kayıtları'!$L$6:$L$105,"Evet"))</f>
      </c>
      <c r="G36" s="13">
        <f>IF(A36="","",SUMIFS('Devamsızlık Kayıtları'!$J$6:$J$105,'Devamsızlık Kayıtları'!$B$6:$B$105,A36,'Devamsızlık Kayıtları'!$K$6:$K$105,"Evet"))</f>
      </c>
      <c r="H36" s="13">
        <f>IF(A36="","",SUMIF('Devamsızlık Kayıtları'!$B$6:$B$105,A36,'Devamsızlık Kayıtları'!$J$6:$J$105))</f>
      </c>
      <c r="I36" s="13">
        <f>IF(A36="","",E36^2*F36)</f>
      </c>
      <c r="J36" s="20">
        <f>IF(OR(A36="",D36=""),"",IFERROR(G36/D36,0))</f>
      </c>
      <c r="K36" s="8">
        <f>IF(A36="","",IF(OR('Özet'!$C$16="",'Özet'!$C$17=""),"Eşik girin",IF(I36&gt;='Özet'!$C$17,"Görüşme planla",IF(I36&gt;='Özet'!$C$16,"İzle","Normal"))))</f>
      </c>
      <c r="L36" s="14"/>
    </row>
    <row r="37" spans="1:12" x14ac:dyDescent="0.25">
      <c r="A37" s="16"/>
      <c r="B37" s="16"/>
      <c r="C37" s="16"/>
      <c r="D37" s="21"/>
      <c r="E37" s="11">
        <f>IF(A37="","",COUNTIFS('Devamsızlık Kayıtları'!$B$6:$B$105,A37,'Devamsızlık Kayıtları'!$L$6:$L$105,"Evet"))</f>
      </c>
      <c r="F37" s="13">
        <f>IF(A37="","",SUMIFS('Devamsızlık Kayıtları'!$J$6:$J$105,'Devamsızlık Kayıtları'!$B$6:$B$105,A37,'Devamsızlık Kayıtları'!$L$6:$L$105,"Evet"))</f>
      </c>
      <c r="G37" s="13">
        <f>IF(A37="","",SUMIFS('Devamsızlık Kayıtları'!$J$6:$J$105,'Devamsızlık Kayıtları'!$B$6:$B$105,A37,'Devamsızlık Kayıtları'!$K$6:$K$105,"Evet"))</f>
      </c>
      <c r="H37" s="13">
        <f>IF(A37="","",SUMIF('Devamsızlık Kayıtları'!$B$6:$B$105,A37,'Devamsızlık Kayıtları'!$J$6:$J$105))</f>
      </c>
      <c r="I37" s="13">
        <f>IF(A37="","",E37^2*F37)</f>
      </c>
      <c r="J37" s="20">
        <f>IF(OR(A37="",D37=""),"",IFERROR(G37/D37,0))</f>
      </c>
      <c r="K37" s="8">
        <f>IF(A37="","",IF(OR('Özet'!$C$16="",'Özet'!$C$17=""),"Eşik girin",IF(I37&gt;='Özet'!$C$17,"Görüşme planla",IF(I37&gt;='Özet'!$C$16,"İzle","Normal"))))</f>
      </c>
      <c r="L37" s="14"/>
    </row>
    <row r="38" spans="1:12" x14ac:dyDescent="0.25">
      <c r="A38" s="16"/>
      <c r="B38" s="16"/>
      <c r="C38" s="16"/>
      <c r="D38" s="21"/>
      <c r="E38" s="11">
        <f>IF(A38="","",COUNTIFS('Devamsızlık Kayıtları'!$B$6:$B$105,A38,'Devamsızlık Kayıtları'!$L$6:$L$105,"Evet"))</f>
      </c>
      <c r="F38" s="13">
        <f>IF(A38="","",SUMIFS('Devamsızlık Kayıtları'!$J$6:$J$105,'Devamsızlık Kayıtları'!$B$6:$B$105,A38,'Devamsızlık Kayıtları'!$L$6:$L$105,"Evet"))</f>
      </c>
      <c r="G38" s="13">
        <f>IF(A38="","",SUMIFS('Devamsızlık Kayıtları'!$J$6:$J$105,'Devamsızlık Kayıtları'!$B$6:$B$105,A38,'Devamsızlık Kayıtları'!$K$6:$K$105,"Evet"))</f>
      </c>
      <c r="H38" s="13">
        <f>IF(A38="","",SUMIF('Devamsızlık Kayıtları'!$B$6:$B$105,A38,'Devamsızlık Kayıtları'!$J$6:$J$105))</f>
      </c>
      <c r="I38" s="13">
        <f>IF(A38="","",E38^2*F38)</f>
      </c>
      <c r="J38" s="20">
        <f>IF(OR(A38="",D38=""),"",IFERROR(G38/D38,0))</f>
      </c>
      <c r="K38" s="8">
        <f>IF(A38="","",IF(OR('Özet'!$C$16="",'Özet'!$C$17=""),"Eşik girin",IF(I38&gt;='Özet'!$C$17,"Görüşme planla",IF(I38&gt;='Özet'!$C$16,"İzle","Normal"))))</f>
      </c>
      <c r="L38" s="14"/>
    </row>
    <row r="39" spans="1:12" x14ac:dyDescent="0.25">
      <c r="A39" s="16"/>
      <c r="B39" s="16"/>
      <c r="C39" s="16"/>
      <c r="D39" s="21"/>
      <c r="E39" s="11">
        <f>IF(A39="","",COUNTIFS('Devamsızlık Kayıtları'!$B$6:$B$105,A39,'Devamsızlık Kayıtları'!$L$6:$L$105,"Evet"))</f>
      </c>
      <c r="F39" s="13">
        <f>IF(A39="","",SUMIFS('Devamsızlık Kayıtları'!$J$6:$J$105,'Devamsızlık Kayıtları'!$B$6:$B$105,A39,'Devamsızlık Kayıtları'!$L$6:$L$105,"Evet"))</f>
      </c>
      <c r="G39" s="13">
        <f>IF(A39="","",SUMIFS('Devamsızlık Kayıtları'!$J$6:$J$105,'Devamsızlık Kayıtları'!$B$6:$B$105,A39,'Devamsızlık Kayıtları'!$K$6:$K$105,"Evet"))</f>
      </c>
      <c r="H39" s="13">
        <f>IF(A39="","",SUMIF('Devamsızlık Kayıtları'!$B$6:$B$105,A39,'Devamsızlık Kayıtları'!$J$6:$J$105))</f>
      </c>
      <c r="I39" s="13">
        <f>IF(A39="","",E39^2*F39)</f>
      </c>
      <c r="J39" s="20">
        <f>IF(OR(A39="",D39=""),"",IFERROR(G39/D39,0))</f>
      </c>
      <c r="K39" s="8">
        <f>IF(A39="","",IF(OR('Özet'!$C$16="",'Özet'!$C$17=""),"Eşik girin",IF(I39&gt;='Özet'!$C$17,"Görüşme planla",IF(I39&gt;='Özet'!$C$16,"İzle","Normal"))))</f>
      </c>
      <c r="L39" s="14"/>
    </row>
    <row r="40" spans="1:12" x14ac:dyDescent="0.25">
      <c r="A40" s="16"/>
      <c r="B40" s="16"/>
      <c r="C40" s="16"/>
      <c r="D40" s="21"/>
      <c r="E40" s="11">
        <f>IF(A40="","",COUNTIFS('Devamsızlık Kayıtları'!$B$6:$B$105,A40,'Devamsızlık Kayıtları'!$L$6:$L$105,"Evet"))</f>
      </c>
      <c r="F40" s="13">
        <f>IF(A40="","",SUMIFS('Devamsızlık Kayıtları'!$J$6:$J$105,'Devamsızlık Kayıtları'!$B$6:$B$105,A40,'Devamsızlık Kayıtları'!$L$6:$L$105,"Evet"))</f>
      </c>
      <c r="G40" s="13">
        <f>IF(A40="","",SUMIFS('Devamsızlık Kayıtları'!$J$6:$J$105,'Devamsızlık Kayıtları'!$B$6:$B$105,A40,'Devamsızlık Kayıtları'!$K$6:$K$105,"Evet"))</f>
      </c>
      <c r="H40" s="13">
        <f>IF(A40="","",SUMIF('Devamsızlık Kayıtları'!$B$6:$B$105,A40,'Devamsızlık Kayıtları'!$J$6:$J$105))</f>
      </c>
      <c r="I40" s="13">
        <f>IF(A40="","",E40^2*F40)</f>
      </c>
      <c r="J40" s="20">
        <f>IF(OR(A40="",D40=""),"",IFERROR(G40/D40,0))</f>
      </c>
      <c r="K40" s="8">
        <f>IF(A40="","",IF(OR('Özet'!$C$16="",'Özet'!$C$17=""),"Eşik girin",IF(I40&gt;='Özet'!$C$17,"Görüşme planla",IF(I40&gt;='Özet'!$C$16,"İzle","Normal"))))</f>
      </c>
      <c r="L40" s="14"/>
    </row>
    <row r="41" spans="1:12" x14ac:dyDescent="0.25">
      <c r="A41" s="16"/>
      <c r="B41" s="16"/>
      <c r="C41" s="16"/>
      <c r="D41" s="21"/>
      <c r="E41" s="11">
        <f>IF(A41="","",COUNTIFS('Devamsızlık Kayıtları'!$B$6:$B$105,A41,'Devamsızlık Kayıtları'!$L$6:$L$105,"Evet"))</f>
      </c>
      <c r="F41" s="13">
        <f>IF(A41="","",SUMIFS('Devamsızlık Kayıtları'!$J$6:$J$105,'Devamsızlık Kayıtları'!$B$6:$B$105,A41,'Devamsızlık Kayıtları'!$L$6:$L$105,"Evet"))</f>
      </c>
      <c r="G41" s="13">
        <f>IF(A41="","",SUMIFS('Devamsızlık Kayıtları'!$J$6:$J$105,'Devamsızlık Kayıtları'!$B$6:$B$105,A41,'Devamsızlık Kayıtları'!$K$6:$K$105,"Evet"))</f>
      </c>
      <c r="H41" s="13">
        <f>IF(A41="","",SUMIF('Devamsızlık Kayıtları'!$B$6:$B$105,A41,'Devamsızlık Kayıtları'!$J$6:$J$105))</f>
      </c>
      <c r="I41" s="13">
        <f>IF(A41="","",E41^2*F41)</f>
      </c>
      <c r="J41" s="20">
        <f>IF(OR(A41="",D41=""),"",IFERROR(G41/D41,0))</f>
      </c>
      <c r="K41" s="8">
        <f>IF(A41="","",IF(OR('Özet'!$C$16="",'Özet'!$C$17=""),"Eşik girin",IF(I41&gt;='Özet'!$C$17,"Görüşme planla",IF(I41&gt;='Özet'!$C$16,"İzle","Normal"))))</f>
      </c>
      <c r="L41" s="14"/>
    </row>
    <row r="42" spans="1:12" x14ac:dyDescent="0.25">
      <c r="A42" s="16"/>
      <c r="B42" s="16"/>
      <c r="C42" s="16"/>
      <c r="D42" s="21"/>
      <c r="E42" s="11">
        <f>IF(A42="","",COUNTIFS('Devamsızlık Kayıtları'!$B$6:$B$105,A42,'Devamsızlık Kayıtları'!$L$6:$L$105,"Evet"))</f>
      </c>
      <c r="F42" s="13">
        <f>IF(A42="","",SUMIFS('Devamsızlık Kayıtları'!$J$6:$J$105,'Devamsızlık Kayıtları'!$B$6:$B$105,A42,'Devamsızlık Kayıtları'!$L$6:$L$105,"Evet"))</f>
      </c>
      <c r="G42" s="13">
        <f>IF(A42="","",SUMIFS('Devamsızlık Kayıtları'!$J$6:$J$105,'Devamsızlık Kayıtları'!$B$6:$B$105,A42,'Devamsızlık Kayıtları'!$K$6:$K$105,"Evet"))</f>
      </c>
      <c r="H42" s="13">
        <f>IF(A42="","",SUMIF('Devamsızlık Kayıtları'!$B$6:$B$105,A42,'Devamsızlık Kayıtları'!$J$6:$J$105))</f>
      </c>
      <c r="I42" s="13">
        <f>IF(A42="","",E42^2*F42)</f>
      </c>
      <c r="J42" s="20">
        <f>IF(OR(A42="",D42=""),"",IFERROR(G42/D42,0))</f>
      </c>
      <c r="K42" s="8">
        <f>IF(A42="","",IF(OR('Özet'!$C$16="",'Özet'!$C$17=""),"Eşik girin",IF(I42&gt;='Özet'!$C$17,"Görüşme planla",IF(I42&gt;='Özet'!$C$16,"İzle","Normal"))))</f>
      </c>
      <c r="L42" s="14"/>
    </row>
    <row r="43" spans="1:12" x14ac:dyDescent="0.25">
      <c r="A43" s="16"/>
      <c r="B43" s="16"/>
      <c r="C43" s="16"/>
      <c r="D43" s="21"/>
      <c r="E43" s="11">
        <f>IF(A43="","",COUNTIFS('Devamsızlık Kayıtları'!$B$6:$B$105,A43,'Devamsızlık Kayıtları'!$L$6:$L$105,"Evet"))</f>
      </c>
      <c r="F43" s="13">
        <f>IF(A43="","",SUMIFS('Devamsızlık Kayıtları'!$J$6:$J$105,'Devamsızlık Kayıtları'!$B$6:$B$105,A43,'Devamsızlık Kayıtları'!$L$6:$L$105,"Evet"))</f>
      </c>
      <c r="G43" s="13">
        <f>IF(A43="","",SUMIFS('Devamsızlık Kayıtları'!$J$6:$J$105,'Devamsızlık Kayıtları'!$B$6:$B$105,A43,'Devamsızlık Kayıtları'!$K$6:$K$105,"Evet"))</f>
      </c>
      <c r="H43" s="13">
        <f>IF(A43="","",SUMIF('Devamsızlık Kayıtları'!$B$6:$B$105,A43,'Devamsızlık Kayıtları'!$J$6:$J$105))</f>
      </c>
      <c r="I43" s="13">
        <f>IF(A43="","",E43^2*F43)</f>
      </c>
      <c r="J43" s="20">
        <f>IF(OR(A43="",D43=""),"",IFERROR(G43/D43,0))</f>
      </c>
      <c r="K43" s="8">
        <f>IF(A43="","",IF(OR('Özet'!$C$16="",'Özet'!$C$17=""),"Eşik girin",IF(I43&gt;='Özet'!$C$17,"Görüşme planla",IF(I43&gt;='Özet'!$C$16,"İzle","Normal"))))</f>
      </c>
      <c r="L43" s="14"/>
    </row>
    <row r="44" spans="1:12" x14ac:dyDescent="0.25">
      <c r="A44" s="16"/>
      <c r="B44" s="16"/>
      <c r="C44" s="16"/>
      <c r="D44" s="21"/>
      <c r="E44" s="11">
        <f>IF(A44="","",COUNTIFS('Devamsızlık Kayıtları'!$B$6:$B$105,A44,'Devamsızlık Kayıtları'!$L$6:$L$105,"Evet"))</f>
      </c>
      <c r="F44" s="13">
        <f>IF(A44="","",SUMIFS('Devamsızlık Kayıtları'!$J$6:$J$105,'Devamsızlık Kayıtları'!$B$6:$B$105,A44,'Devamsızlık Kayıtları'!$L$6:$L$105,"Evet"))</f>
      </c>
      <c r="G44" s="13">
        <f>IF(A44="","",SUMIFS('Devamsızlık Kayıtları'!$J$6:$J$105,'Devamsızlık Kayıtları'!$B$6:$B$105,A44,'Devamsızlık Kayıtları'!$K$6:$K$105,"Evet"))</f>
      </c>
      <c r="H44" s="13">
        <f>IF(A44="","",SUMIF('Devamsızlık Kayıtları'!$B$6:$B$105,A44,'Devamsızlık Kayıtları'!$J$6:$J$105))</f>
      </c>
      <c r="I44" s="13">
        <f>IF(A44="","",E44^2*F44)</f>
      </c>
      <c r="J44" s="20">
        <f>IF(OR(A44="",D44=""),"",IFERROR(G44/D44,0))</f>
      </c>
      <c r="K44" s="8">
        <f>IF(A44="","",IF(OR('Özet'!$C$16="",'Özet'!$C$17=""),"Eşik girin",IF(I44&gt;='Özet'!$C$17,"Görüşme planla",IF(I44&gt;='Özet'!$C$16,"İzle","Normal"))))</f>
      </c>
      <c r="L44" s="14"/>
    </row>
    <row r="45" spans="1:12" x14ac:dyDescent="0.25">
      <c r="A45" s="16"/>
      <c r="B45" s="16"/>
      <c r="C45" s="16"/>
      <c r="D45" s="21"/>
      <c r="E45" s="11">
        <f>IF(A45="","",COUNTIFS('Devamsızlık Kayıtları'!$B$6:$B$105,A45,'Devamsızlık Kayıtları'!$L$6:$L$105,"Evet"))</f>
      </c>
      <c r="F45" s="13">
        <f>IF(A45="","",SUMIFS('Devamsızlık Kayıtları'!$J$6:$J$105,'Devamsızlık Kayıtları'!$B$6:$B$105,A45,'Devamsızlık Kayıtları'!$L$6:$L$105,"Evet"))</f>
      </c>
      <c r="G45" s="13">
        <f>IF(A45="","",SUMIFS('Devamsızlık Kayıtları'!$J$6:$J$105,'Devamsızlık Kayıtları'!$B$6:$B$105,A45,'Devamsızlık Kayıtları'!$K$6:$K$105,"Evet"))</f>
      </c>
      <c r="H45" s="13">
        <f>IF(A45="","",SUMIF('Devamsızlık Kayıtları'!$B$6:$B$105,A45,'Devamsızlık Kayıtları'!$J$6:$J$105))</f>
      </c>
      <c r="I45" s="13">
        <f>IF(A45="","",E45^2*F45)</f>
      </c>
      <c r="J45" s="20">
        <f>IF(OR(A45="",D45=""),"",IFERROR(G45/D45,0))</f>
      </c>
      <c r="K45" s="8">
        <f>IF(A45="","",IF(OR('Özet'!$C$16="",'Özet'!$C$17=""),"Eşik girin",IF(I45&gt;='Özet'!$C$17,"Görüşme planla",IF(I45&gt;='Özet'!$C$16,"İzle","Normal"))))</f>
      </c>
      <c r="L45" s="14"/>
    </row>
    <row r="46" ht="22" customHeight="1" spans="1:12" x14ac:dyDescent="0.25">
      <c r="A46" s="22" t="s">
        <v>44</v>
      </c>
      <c r="B46" s="22"/>
      <c r="C46" s="22"/>
      <c r="D46" s="23">
        <f>SUM(D6:D45)</f>
      </c>
      <c r="E46" s="23">
        <f>SUM(E6:E45)</f>
      </c>
      <c r="F46" s="24">
        <f>SUM(F6:F45)</f>
      </c>
      <c r="G46" s="24">
        <f>SUM(G6:G45)</f>
      </c>
      <c r="H46" s="24">
        <f>SUM(H6:H45)</f>
      </c>
      <c r="I46" s="24"/>
      <c r="J46" s="25">
        <f>IFERROR(G46/D46,"")</f>
      </c>
      <c r="K46" s="22"/>
      <c r="L46" s="22"/>
    </row>
  </sheetData>
  <autoFilter ref="A5:L5"/>
  <conditionalFormatting sqref="K6:K45">
    <cfRule type="cellIs" dxfId="3" priority="1" operator="equal">
      <formula>"Görüşme planla"</formula>
    </cfRule>
  </conditionalFormatting>
  <conditionalFormatting sqref="K6:K45">
    <cfRule type="cellIs" dxfId="4" priority="1" operator="equal">
      <formula>"İzle"</formula>
    </cfRule>
  </conditionalFormatting>
  <conditionalFormatting sqref="K6:K45">
    <cfRule type="cellIs" dxfId="5" priority="1" operator="equal">
      <formula>"Normal"</formula>
    </cfRule>
  </conditionalFormatting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66" customWidth="1"/>
    <col min="3" max="3" width="10" customWidth="1"/>
    <col min="4" max="4" width="11" customWidth="1"/>
    <col min="5" max="5" width="3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5" x14ac:dyDescent="0.25">
      <c r="A4" s="4"/>
      <c r="B4" s="4"/>
      <c r="C4" s="4"/>
      <c r="D4" s="4"/>
      <c r="E4" s="4"/>
    </row>
    <row r="5" ht="30" customHeight="1" spans="1:5" x14ac:dyDescent="0.25">
      <c r="A5" s="5" t="s">
        <v>9</v>
      </c>
      <c r="B5" s="5" t="s">
        <v>16</v>
      </c>
      <c r="C5" s="5" t="s">
        <v>13</v>
      </c>
      <c r="D5" s="5" t="s">
        <v>14</v>
      </c>
      <c r="E5" s="5" t="s">
        <v>45</v>
      </c>
    </row>
    <row r="6" spans="1:5" x14ac:dyDescent="0.25">
      <c r="A6" s="16" t="s">
        <v>18</v>
      </c>
      <c r="B6" s="16" t="s">
        <v>46</v>
      </c>
      <c r="C6" s="18" t="s">
        <v>47</v>
      </c>
      <c r="D6" s="18" t="s">
        <v>47</v>
      </c>
      <c r="E6" s="14" t="s">
        <v>48</v>
      </c>
    </row>
    <row r="7" spans="1:5" x14ac:dyDescent="0.25">
      <c r="A7" s="16" t="s">
        <v>20</v>
      </c>
      <c r="B7" s="16" t="s">
        <v>49</v>
      </c>
      <c r="C7" s="18" t="s">
        <v>47</v>
      </c>
      <c r="D7" s="18" t="s">
        <v>47</v>
      </c>
      <c r="E7" s="14" t="s">
        <v>50</v>
      </c>
    </row>
    <row r="8" spans="1:5" x14ac:dyDescent="0.25">
      <c r="A8" s="16" t="s">
        <v>51</v>
      </c>
      <c r="B8" s="16" t="s">
        <v>52</v>
      </c>
      <c r="C8" s="18" t="s">
        <v>47</v>
      </c>
      <c r="D8" s="18" t="s">
        <v>53</v>
      </c>
      <c r="E8" s="14" t="s">
        <v>54</v>
      </c>
    </row>
    <row r="9" spans="1:5" x14ac:dyDescent="0.25">
      <c r="A9" s="16" t="s">
        <v>25</v>
      </c>
      <c r="B9" s="16" t="s">
        <v>55</v>
      </c>
      <c r="C9" s="18" t="s">
        <v>47</v>
      </c>
      <c r="D9" s="18" t="s">
        <v>53</v>
      </c>
      <c r="E9" s="14" t="s">
        <v>56</v>
      </c>
    </row>
    <row r="10" spans="1:5" x14ac:dyDescent="0.25">
      <c r="A10" s="16" t="s">
        <v>57</v>
      </c>
      <c r="B10" s="16" t="s">
        <v>58</v>
      </c>
      <c r="C10" s="18" t="s">
        <v>53</v>
      </c>
      <c r="D10" s="18" t="s">
        <v>53</v>
      </c>
      <c r="E10" s="14" t="s">
        <v>59</v>
      </c>
    </row>
    <row r="11" spans="1:5" x14ac:dyDescent="0.25">
      <c r="A11" s="16" t="s">
        <v>28</v>
      </c>
      <c r="B11" s="16" t="s">
        <v>60</v>
      </c>
      <c r="C11" s="18" t="s">
        <v>53</v>
      </c>
      <c r="D11" s="18" t="s">
        <v>53</v>
      </c>
      <c r="E11" s="14" t="s">
        <v>61</v>
      </c>
    </row>
    <row r="12" spans="1:5" x14ac:dyDescent="0.25">
      <c r="A12" s="16" t="s">
        <v>62</v>
      </c>
      <c r="B12" s="16" t="s">
        <v>63</v>
      </c>
      <c r="C12" s="18" t="s">
        <v>47</v>
      </c>
      <c r="D12" s="18" t="s">
        <v>53</v>
      </c>
      <c r="E12" s="14" t="s">
        <v>64</v>
      </c>
    </row>
    <row r="13" spans="1:5" x14ac:dyDescent="0.25">
      <c r="A13" s="16" t="s">
        <v>65</v>
      </c>
      <c r="B13" s="16" t="s">
        <v>66</v>
      </c>
      <c r="C13" s="18" t="s">
        <v>47</v>
      </c>
      <c r="D13" s="18" t="s">
        <v>53</v>
      </c>
      <c r="E13" s="14" t="s">
        <v>56</v>
      </c>
    </row>
    <row r="14" spans="1:5" x14ac:dyDescent="0.25">
      <c r="A14" s="16" t="s">
        <v>67</v>
      </c>
      <c r="B14" s="16" t="s">
        <v>68</v>
      </c>
      <c r="C14" s="18" t="s">
        <v>47</v>
      </c>
      <c r="D14" s="18" t="s">
        <v>53</v>
      </c>
      <c r="E14" s="14" t="s">
        <v>69</v>
      </c>
    </row>
    <row r="15" spans="1:5" x14ac:dyDescent="0.25">
      <c r="A15" s="16"/>
      <c r="B15" s="16"/>
      <c r="C15" s="18"/>
      <c r="D15" s="18"/>
      <c r="E15" s="14"/>
    </row>
    <row r="16" spans="1:5" x14ac:dyDescent="0.25">
      <c r="A16" s="16"/>
      <c r="B16" s="16"/>
      <c r="C16" s="18"/>
      <c r="D16" s="18"/>
      <c r="E16" s="14"/>
    </row>
    <row r="17" spans="1:5" x14ac:dyDescent="0.25">
      <c r="A17" s="16"/>
      <c r="B17" s="16"/>
      <c r="C17" s="18"/>
      <c r="D17" s="18"/>
      <c r="E17" s="14"/>
    </row>
  </sheetData>
  <autoFilter ref="A5:E5"/>
  <dataValidations count="2">
    <dataValidation type="list" allowBlank="1" showErrorMessage="1" errorTitle="Geçersiz değer" error="Listeden seçin: Evet, Hayır" sqref="C10:D17">
      <formula1>"Evet,Hayır"</formula1>
    </dataValidation>
    <dataValidation type="list" allowBlank="1" showErrorMessage="1" errorTitle="Geçersiz değer" error="Listeden seçin: Evet, Hayır" sqref="C6:D17">
      <formula1>"Evet,Hayır"</formula1>
    </dataValidation>
  </dataValidations>
  <hyperlinks>
    <hyperlink ref="B3" r:id="rId1"/>
  </hyperlinks>
  <pageMargins left="0.4" right="0.4" top="0.5" bottom="0.5" header="0.3" footer="0.3"/>
  <pageSetup paperSize="9" orientation="portrait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70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6" t="s">
        <v>71</v>
      </c>
    </row>
    <row r="6" ht="20" customHeight="1" spans="2:4" x14ac:dyDescent="0.25">
      <c r="B6" s="27" t="s">
        <v>72</v>
      </c>
      <c r="C6" s="28" t="s">
        <v>73</v>
      </c>
    </row>
    <row r="7" ht="20" customHeight="1" spans="2:4" x14ac:dyDescent="0.25">
      <c r="B7" s="27" t="s">
        <v>74</v>
      </c>
      <c r="C7" s="29">
        <f>COUNTA('Çalışan Özeti'!$A$6:$A$45)</f>
      </c>
    </row>
    <row r="8" ht="20" customHeight="1" spans="2:4" x14ac:dyDescent="0.25">
      <c r="B8" s="27" t="s">
        <v>75</v>
      </c>
      <c r="C8" s="29">
        <f>COUNTA('Devamsızlık Kayıtları'!$B$6:$B$105)</f>
      </c>
    </row>
    <row r="9" ht="24" customHeight="1" spans="2:2" x14ac:dyDescent="0.25">
      <c r="B9" s="26" t="s">
        <v>76</v>
      </c>
    </row>
    <row r="10" ht="20" customHeight="1" spans="2:4" x14ac:dyDescent="0.25">
      <c r="B10" s="27" t="s">
        <v>77</v>
      </c>
      <c r="C10" s="30">
        <f>SUM('Çalışan Özeti'!$G$6:$G$45)</f>
      </c>
    </row>
    <row r="11" ht="20" customHeight="1" spans="2:4" x14ac:dyDescent="0.25">
      <c r="B11" s="27" t="s">
        <v>78</v>
      </c>
      <c r="C11" s="29">
        <f>SUM('Çalışan Özeti'!$D$6:$D$45)</f>
      </c>
    </row>
    <row r="12" ht="20" customHeight="1" spans="2:4" x14ac:dyDescent="0.25">
      <c r="B12" s="27" t="s">
        <v>79</v>
      </c>
      <c r="C12" s="31">
        <f>IFERROR(C10/C11,"")</f>
      </c>
      <c r="D12" s="32" t="s">
        <v>80</v>
      </c>
    </row>
    <row r="13" ht="20" customHeight="1" spans="2:4" x14ac:dyDescent="0.25">
      <c r="B13" s="27" t="s">
        <v>81</v>
      </c>
      <c r="C13" s="30">
        <f>IFERROR(AVERAGE('Çalışan Özeti'!$I$6:$I$45),"")</f>
      </c>
      <c r="D13" s="32" t="s">
        <v>82</v>
      </c>
    </row>
    <row r="14" ht="20" customHeight="1" spans="2:4" x14ac:dyDescent="0.25">
      <c r="B14" s="27" t="s">
        <v>83</v>
      </c>
      <c r="C14" s="30">
        <f>IFERROR(MAX('Çalışan Özeti'!$I$6:$I$45),"")</f>
      </c>
    </row>
    <row r="15" ht="24" customHeight="1" spans="2:2" x14ac:dyDescent="0.25">
      <c r="B15" s="26" t="s">
        <v>84</v>
      </c>
    </row>
    <row r="16" ht="20" customHeight="1" spans="2:4" x14ac:dyDescent="0.25">
      <c r="B16" s="27" t="s">
        <v>85</v>
      </c>
      <c r="C16" s="33"/>
      <c r="D16" s="32" t="s">
        <v>86</v>
      </c>
    </row>
    <row r="17" ht="20" customHeight="1" spans="2:4" x14ac:dyDescent="0.25">
      <c r="B17" s="27" t="s">
        <v>87</v>
      </c>
      <c r="C17" s="33"/>
      <c r="D17" s="32" t="s">
        <v>88</v>
      </c>
    </row>
    <row r="18" ht="20" customHeight="1" spans="2:4" x14ac:dyDescent="0.25">
      <c r="B18" s="27" t="s">
        <v>89</v>
      </c>
      <c r="C18" s="29">
        <f>COUNTIF('Çalışan Özeti'!$K$6:$K$45,"İzle")</f>
      </c>
    </row>
    <row r="19" ht="20" customHeight="1" spans="2:4" x14ac:dyDescent="0.25">
      <c r="B19" s="27" t="s">
        <v>90</v>
      </c>
      <c r="C19" s="29">
        <f>COUNTIF('Çalışan Özeti'!$K$6:$K$45,"Görüşme planla")</f>
      </c>
    </row>
    <row r="20" ht="24" customHeight="1" spans="2:2" x14ac:dyDescent="0.25">
      <c r="B20" s="26" t="s">
        <v>91</v>
      </c>
    </row>
    <row r="21" ht="20" customHeight="1" spans="2:4" x14ac:dyDescent="0.25">
      <c r="B21" s="27" t="s">
        <v>18</v>
      </c>
      <c r="C21" s="30">
        <f>SUMIF('Devamsızlık Kayıtları'!$G$6:$G$105,"Hastalık (rapor)",'Devamsızlık Kayıtları'!$J$6:$J$105)</f>
      </c>
    </row>
    <row r="22" ht="20" customHeight="1" spans="2:4" x14ac:dyDescent="0.25">
      <c r="B22" s="27" t="s">
        <v>20</v>
      </c>
      <c r="C22" s="30">
        <f>SUMIF('Devamsızlık Kayıtları'!$G$6:$G$105,"Mazeretsiz devamsızlık",'Devamsızlık Kayıtları'!$J$6:$J$105)</f>
      </c>
      <c r="D22" s="32" t="s">
        <v>92</v>
      </c>
    </row>
    <row r="23" ht="20" customHeight="1" spans="2:4" x14ac:dyDescent="0.25">
      <c r="B23" s="27" t="s">
        <v>51</v>
      </c>
      <c r="C23" s="30">
        <f>SUMIF('Devamsızlık Kayıtları'!$G$6:$G$105,"Geç gelme / erken çıkma",'Devamsızlık Kayıtları'!$J$6:$J$105)</f>
      </c>
    </row>
    <row r="24" ht="20" customHeight="1" spans="2:4" x14ac:dyDescent="0.25">
      <c r="B24" s="27" t="s">
        <v>25</v>
      </c>
      <c r="C24" s="30">
        <f>SUMIF('Devamsızlık Kayıtları'!$G$6:$G$105,"Mazeret izni (yasal)",'Devamsızlık Kayıtları'!$J$6:$J$105)</f>
      </c>
    </row>
    <row r="25" ht="20" customHeight="1" spans="2:4" x14ac:dyDescent="0.25">
      <c r="B25" s="27" t="s">
        <v>57</v>
      </c>
      <c r="C25" s="30">
        <f>SUMIF('Devamsızlık Kayıtları'!$G$6:$G$105,"Ücretsiz izin",'Devamsızlık Kayıtları'!$J$6:$J$105)</f>
      </c>
    </row>
    <row r="26" ht="20" customHeight="1" spans="2:4" x14ac:dyDescent="0.25">
      <c r="B26" s="27" t="s">
        <v>28</v>
      </c>
      <c r="C26" s="30">
        <f>SUMIF('Devamsızlık Kayıtları'!$G$6:$G$105,"Yıllık izin",'Devamsızlık Kayıtları'!$J$6:$J$105)</f>
      </c>
    </row>
    <row r="27" ht="20" customHeight="1" spans="2:4" x14ac:dyDescent="0.25">
      <c r="B27" s="27" t="s">
        <v>62</v>
      </c>
      <c r="C27" s="30">
        <f>SUMIF('Devamsızlık Kayıtları'!$G$6:$G$105,"İş kazası istirahati",'Devamsızlık Kayıtları'!$J$6:$J$105)</f>
      </c>
    </row>
    <row r="28" ht="20" customHeight="1" spans="2:4" x14ac:dyDescent="0.25">
      <c r="B28" s="27" t="s">
        <v>65</v>
      </c>
      <c r="C28" s="30">
        <f>SUMIF('Devamsızlık Kayıtları'!$G$6:$G$105,"Refakat / çocuk tedavisi",'Devamsızlık Kayıtları'!$J$6:$J$105)</f>
      </c>
    </row>
    <row r="29" ht="20" customHeight="1" spans="2:4" x14ac:dyDescent="0.25">
      <c r="B29" s="27" t="s">
        <v>67</v>
      </c>
      <c r="C29" s="30">
        <f>SUMIF('Devamsızlık Kayıtları'!$G$6:$G$105,"Diğer",'Devamsızlık Kayıtları'!$J$6:$J$105)</f>
      </c>
    </row>
    <row r="30" ht="24" customHeight="1" spans="2:2" x14ac:dyDescent="0.25">
      <c r="B30" s="26" t="s">
        <v>93</v>
      </c>
    </row>
    <row r="31" ht="20" customHeight="1" spans="2:4" x14ac:dyDescent="0.25">
      <c r="B31" s="27" t="s">
        <v>94</v>
      </c>
      <c r="C31" s="28" t="s">
        <v>95</v>
      </c>
    </row>
    <row r="32" ht="20" customHeight="1" spans="2:4" x14ac:dyDescent="0.25">
      <c r="B32" s="27" t="s">
        <v>96</v>
      </c>
      <c r="C32" s="28" t="s">
        <v>95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3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97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30" customHeight="1" spans="2:2" x14ac:dyDescent="0.25">
      <c r="B5" s="34" t="s">
        <v>98</v>
      </c>
    </row>
    <row r="7" ht="22" customHeight="1" spans="2:2" x14ac:dyDescent="0.25">
      <c r="B7" s="35" t="s">
        <v>99</v>
      </c>
    </row>
    <row r="8" ht="30" customHeight="1" spans="2:2" x14ac:dyDescent="0.25">
      <c r="B8" s="34" t="s">
        <v>100</v>
      </c>
    </row>
    <row r="9" ht="45" customHeight="1" spans="2:2" x14ac:dyDescent="0.25">
      <c r="B9" s="34" t="s">
        <v>101</v>
      </c>
    </row>
    <row r="10" ht="45" customHeight="1" spans="2:2" x14ac:dyDescent="0.25">
      <c r="B10" s="34" t="s">
        <v>102</v>
      </c>
    </row>
    <row r="11" ht="30" customHeight="1" spans="2:2" x14ac:dyDescent="0.25">
      <c r="B11" s="34" t="s">
        <v>103</v>
      </c>
    </row>
    <row r="12" ht="45" customHeight="1" spans="2:2" x14ac:dyDescent="0.25">
      <c r="B12" s="34" t="s">
        <v>104</v>
      </c>
    </row>
    <row r="13" ht="30" customHeight="1" spans="2:2" x14ac:dyDescent="0.25">
      <c r="B13" s="34" t="s">
        <v>105</v>
      </c>
    </row>
    <row r="14" ht="30" customHeight="1" spans="2:2" x14ac:dyDescent="0.25">
      <c r="B14" s="34" t="s">
        <v>106</v>
      </c>
    </row>
    <row r="15" ht="30" customHeight="1" spans="2:2" x14ac:dyDescent="0.25">
      <c r="B15" s="34" t="s">
        <v>107</v>
      </c>
    </row>
    <row r="16" ht="18" customHeight="1" spans="2:2" x14ac:dyDescent="0.25">
      <c r="B16" s="34" t="s">
        <v>108</v>
      </c>
    </row>
    <row r="17" ht="8" customHeight="1" spans="2:2" x14ac:dyDescent="0.25">
      <c r="B17" s="34" t="s">
        <v>109</v>
      </c>
    </row>
    <row r="18" ht="30" customHeight="1" spans="2:2" x14ac:dyDescent="0.25">
      <c r="B18" s="36" t="s">
        <v>110</v>
      </c>
    </row>
    <row r="20" ht="20" customHeight="1" spans="2:2" x14ac:dyDescent="0.25">
      <c r="B20" s="37" t="s">
        <v>111</v>
      </c>
    </row>
    <row r="21" ht="30" customHeight="1" spans="2:2" x14ac:dyDescent="0.25">
      <c r="B21" s="34" t="s">
        <v>112</v>
      </c>
    </row>
    <row r="23" ht="18" customHeight="1" spans="2:2" x14ac:dyDescent="0.25">
      <c r="B23" s="38" t="s">
        <v>113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Devamsızlık Kayıtları</vt:lpstr>
      <vt:lpstr>Çalışan Özeti</vt:lpstr>
      <vt:lpstr>Devamsızlık Türleri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Devamsızlık Takip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